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imulador" sheetId="1" state="visible" r:id="rId1"/>
    <sheet xmlns:r="http://schemas.openxmlformats.org/officeDocument/2006/relationships" name="Tabelas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1"/>
    </font>
    <font>
      <name val="Calibri"/>
      <b val="1"/>
      <color rgb="00FFFFFF"/>
      <sz val="13"/>
    </font>
    <font>
      <name val="Calibri"/>
      <b val="1"/>
      <color rgb="00FFFFFF"/>
      <sz val="10"/>
    </font>
    <font>
      <name val="Calibri"/>
      <b val="1"/>
      <color rgb="00FFFFFF"/>
      <sz val="12"/>
    </font>
    <font>
      <name val="Calibri"/>
      <b val="1"/>
      <color rgb="00FFFFFF"/>
      <sz val="16"/>
    </font>
    <font>
      <name val="Calibri"/>
      <b val="1"/>
      <color rgb="000F766E"/>
      <sz val="14"/>
    </font>
    <font>
      <name val="Calibri"/>
      <b val="1"/>
      <color rgb="00FFFFFF"/>
      <sz val="14"/>
    </font>
    <font>
      <name val="Calibri"/>
      <b val="1"/>
      <color rgb="0092400E"/>
      <sz val="10"/>
    </font>
  </fonts>
  <fills count="8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14B8A6"/>
      </patternFill>
    </fill>
    <fill>
      <patternFill patternType="solid">
        <fgColor rgb="00ECFDF5"/>
      </patternFill>
    </fill>
  </fills>
  <borders count="7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medium">
        <color rgb="000F766E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2" applyAlignment="1" pivotButton="0" quotePrefix="0" xfId="0">
      <alignment horizontal="center" vertical="center" wrapText="1"/>
    </xf>
    <xf numFmtId="0" fontId="2" fillId="4" borderId="2" applyAlignment="1" pivotButton="0" quotePrefix="0" xfId="0">
      <alignment horizontal="center" vertical="center" wrapText="1"/>
    </xf>
    <xf numFmtId="4" fontId="2" fillId="4" borderId="2" applyAlignment="1" pivotButton="0" quotePrefix="0" xfId="0">
      <alignment horizontal="center" vertical="center" wrapText="1"/>
    </xf>
    <xf numFmtId="4" fontId="3" fillId="3" borderId="2" applyAlignment="1" pivotButton="0" quotePrefix="0" xfId="0">
      <alignment horizontal="center" vertical="center" wrapText="1"/>
    </xf>
    <xf numFmtId="1" fontId="2" fillId="4" borderId="2" applyAlignment="1" pivotButton="0" quotePrefix="0" xfId="0">
      <alignment horizontal="center" vertical="center" wrapText="1"/>
    </xf>
    <xf numFmtId="10" fontId="2" fillId="4" borderId="2" applyAlignment="1" pivotButton="0" quotePrefix="0" xfId="0">
      <alignment horizontal="center" vertical="center" wrapText="1"/>
    </xf>
    <xf numFmtId="4" fontId="0" fillId="4" borderId="2" applyAlignment="1" pivotButton="0" quotePrefix="0" xfId="0">
      <alignment horizontal="center" vertical="center" wrapText="1"/>
    </xf>
    <xf numFmtId="10" fontId="2" fillId="3" borderId="2" applyAlignment="1" pivotButton="0" quotePrefix="0" xfId="0">
      <alignment horizontal="center" vertical="center" wrapText="1"/>
    </xf>
    <xf numFmtId="0" fontId="2" fillId="5" borderId="2" applyAlignment="1" pivotButton="0" quotePrefix="0" xfId="0">
      <alignment horizontal="center" vertical="center" wrapText="1"/>
    </xf>
    <xf numFmtId="4" fontId="3" fillId="5" borderId="2" applyAlignment="1" pivotButton="0" quotePrefix="0" xfId="0">
      <alignment horizontal="center" vertical="center" wrapText="1"/>
    </xf>
    <xf numFmtId="10" fontId="2" fillId="5" borderId="2" applyAlignment="1" pivotButton="0" quotePrefix="0" xfId="0">
      <alignment horizontal="center" vertical="center" wrapText="1"/>
    </xf>
    <xf numFmtId="0" fontId="4" fillId="2" borderId="0" applyAlignment="1" pivotButton="0" quotePrefix="0" xfId="0">
      <alignment horizontal="center" vertical="center" wrapText="1"/>
    </xf>
    <xf numFmtId="0" fontId="5" fillId="6" borderId="2" applyAlignment="1" pivotButton="0" quotePrefix="0" xfId="0">
      <alignment horizontal="center" vertical="center" wrapText="1"/>
    </xf>
    <xf numFmtId="4" fontId="2" fillId="5" borderId="2" applyAlignment="1" pivotButton="0" quotePrefix="0" xfId="0">
      <alignment horizontal="center" vertical="center" wrapText="1"/>
    </xf>
    <xf numFmtId="4" fontId="2" fillId="3" borderId="2" applyAlignment="1" pivotButton="0" quotePrefix="0" xfId="0">
      <alignment horizontal="center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1" fontId="8" fillId="7" borderId="2" applyAlignment="1" pivotButton="0" quotePrefix="0" xfId="0">
      <alignment horizontal="center" vertical="center" wrapText="1"/>
    </xf>
    <xf numFmtId="4" fontId="8" fillId="7" borderId="2" applyAlignment="1" pivotButton="0" quotePrefix="0" xfId="0">
      <alignment horizontal="center" vertical="center" wrapText="1"/>
    </xf>
    <xf numFmtId="0" fontId="5" fillId="6" borderId="0" applyAlignment="1" pivotButton="0" quotePrefix="0" xfId="0">
      <alignment horizontal="center" vertical="center" wrapText="1"/>
    </xf>
    <xf numFmtId="0" fontId="2" fillId="3" borderId="2" applyAlignment="1" pivotButton="0" quotePrefix="0" xfId="0">
      <alignment horizontal="left" vertical="center" wrapText="1"/>
    </xf>
    <xf numFmtId="4" fontId="2" fillId="5" borderId="2" applyAlignment="1" pivotButton="0" quotePrefix="0" xfId="0">
      <alignment horizontal="right" vertical="center"/>
    </xf>
    <xf numFmtId="0" fontId="1" fillId="2" borderId="2" applyAlignment="1" pivotButton="0" quotePrefix="0" xfId="0">
      <alignment horizontal="center" vertical="center" wrapText="1"/>
    </xf>
    <xf numFmtId="0" fontId="1" fillId="2" borderId="0" applyAlignment="1" pivotButton="0" quotePrefix="0" xfId="0">
      <alignment horizontal="center" vertical="center" wrapText="1"/>
    </xf>
    <xf numFmtId="0" fontId="3" fillId="3" borderId="2" applyAlignment="1" pivotButton="0" quotePrefix="0" xfId="0">
      <alignment horizontal="center" vertical="center" wrapText="1"/>
    </xf>
    <xf numFmtId="4" fontId="2" fillId="3" borderId="2" applyAlignment="1" pivotButton="0" quotePrefix="0" xfId="0">
      <alignment horizontal="right" vertical="center"/>
    </xf>
    <xf numFmtId="0" fontId="3" fillId="5" borderId="2" applyAlignment="1" pivotButton="0" quotePrefix="0" xfId="0">
      <alignment horizontal="center" vertical="center" wrapText="1"/>
    </xf>
    <xf numFmtId="0" fontId="9" fillId="2" borderId="0" applyAlignment="1" pivotButton="0" quotePrefix="0" xfId="0">
      <alignment horizontal="center" vertical="center" wrapText="1"/>
    </xf>
    <xf numFmtId="0" fontId="2" fillId="5" borderId="2" applyAlignment="1" pivotButton="0" quotePrefix="0" xfId="0">
      <alignment horizontal="left" vertical="center" wrapText="1"/>
    </xf>
    <xf numFmtId="0" fontId="3" fillId="5" borderId="2" applyAlignment="1" pivotButton="0" quotePrefix="0" xfId="0">
      <alignment horizontal="left" vertical="center" wrapText="1"/>
    </xf>
    <xf numFmtId="0" fontId="3" fillId="3" borderId="2" applyAlignment="1" pivotButton="0" quotePrefix="0" xfId="0">
      <alignment horizontal="left" vertical="center" wrapText="1"/>
    </xf>
    <xf numFmtId="0" fontId="10" fillId="4" borderId="2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name val="Calibri"/>
        <b val="1"/>
        <color rgb="00DC2626"/>
        <sz val="10"/>
      </font>
      <fill>
        <patternFill patternType="solid">
          <fgColor rgb="00DC2626"/>
        </patternFill>
      </fill>
    </dxf>
    <dxf>
      <font>
        <name val="Calibri"/>
        <b val="1"/>
        <color rgb="0022C55E"/>
        <sz val="10"/>
      </font>
      <fill>
        <patternFill patternType="solid">
          <fgColor rgb="0022C55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Valor Financiado por Simulação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'Dashboard'!D14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'Dashboard'!$A$15:$A$23</f>
            </numRef>
          </cat>
          <val>
            <numRef>
              <f>'Dashboard'!$D$15:$D$23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Simulação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Custo Total vs Total de Juros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'Dashboard'!E14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'Dashboard'!$A$15:$A$23</f>
            </numRef>
          </cat>
          <val>
            <numRef>
              <f>'Dashboard'!$E$15:$E$23</f>
            </numRef>
          </val>
        </ser>
        <ser>
          <idx val="1"/>
          <order val="1"/>
          <tx>
            <strRef>
              <f>'Dashboard'!F14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'Dashboard'!$A$15:$A$23</f>
            </numRef>
          </cat>
          <val>
            <numRef>
              <f>'Dashboard'!$F$15:$F$23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5</row>
      <rowOff>0</rowOff>
    </from>
    <ext cx="6480000" cy="39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21</row>
      <rowOff>0</rowOff>
    </from>
    <ext cx="6480000" cy="396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14" customWidth="1" min="2" max="2"/>
    <col width="22" customWidth="1" min="3" max="3"/>
    <col width="15" customWidth="1" min="4" max="4"/>
    <col width="16" customWidth="1" min="5" max="5"/>
    <col width="16" customWidth="1" min="6" max="6"/>
    <col width="16" customWidth="1" min="7" max="7"/>
    <col width="8" customWidth="1" min="8" max="8"/>
    <col width="16" customWidth="1" min="9" max="9"/>
    <col width="14" customWidth="1" min="10" max="10"/>
    <col width="16" customWidth="1" min="11" max="11"/>
    <col width="10" customWidth="1" min="12" max="12"/>
    <col width="10" customWidth="1" min="13" max="13"/>
    <col width="10" customWidth="1" min="14" max="14"/>
    <col width="14" customWidth="1" min="15" max="15"/>
    <col width="12" customWidth="1" min="16" max="16"/>
    <col width="16" customWidth="1" min="17" max="17"/>
    <col width="14" customWidth="1" min="18" max="18"/>
    <col width="16" customWidth="1" min="19" max="19"/>
    <col width="16" customWidth="1" min="20" max="20"/>
    <col width="10" customWidth="1" min="21" max="21"/>
    <col width="22" customWidth="1" min="22" max="22"/>
  </cols>
  <sheetData>
    <row r="1" ht="36" customHeight="1">
      <c r="A1" s="1" t="inlineStr">
        <is>
          <t>ID</t>
        </is>
      </c>
      <c r="B1" s="1" t="inlineStr">
        <is>
          <t>Data Simulação</t>
        </is>
      </c>
      <c r="C1" s="1" t="inlineStr">
        <is>
          <t>Cliente</t>
        </is>
      </c>
      <c r="D1" s="1" t="inlineStr">
        <is>
          <t>CPF</t>
        </is>
      </c>
      <c r="E1" s="1" t="inlineStr">
        <is>
          <t>Cidade/UF</t>
        </is>
      </c>
      <c r="F1" s="1" t="inlineStr">
        <is>
          <t>Produto</t>
        </is>
      </c>
      <c r="G1" s="1" t="inlineStr">
        <is>
          <t>Instituição</t>
        </is>
      </c>
      <c r="H1" s="1" t="inlineStr">
        <is>
          <t>Sistema</t>
        </is>
      </c>
      <c r="I1" s="1" t="inlineStr">
        <is>
          <t>Valor do Bem (R$)</t>
        </is>
      </c>
      <c r="J1" s="1" t="inlineStr">
        <is>
          <t>Entrada (R$)</t>
        </is>
      </c>
      <c r="K1" s="1" t="inlineStr">
        <is>
          <t>Valor Financiado (R$)</t>
        </is>
      </c>
      <c r="L1" s="1" t="inlineStr">
        <is>
          <t>Prazo (meses)</t>
        </is>
      </c>
      <c r="M1" s="1" t="inlineStr">
        <is>
          <t>Taxa a.m. (%)</t>
        </is>
      </c>
      <c r="N1" s="1" t="inlineStr">
        <is>
          <t>Indexador</t>
        </is>
      </c>
      <c r="O1" s="1" t="inlineStr">
        <is>
          <t>Seguro Mensal (R$)</t>
        </is>
      </c>
      <c r="P1" s="1" t="inlineStr">
        <is>
          <t>TAC (R$)</t>
        </is>
      </c>
      <c r="Q1" s="1" t="inlineStr">
        <is>
          <t>Parcela Inicial (R$)</t>
        </is>
      </c>
      <c r="R1" s="1" t="inlineStr">
        <is>
          <t>Parcela Final (R$)</t>
        </is>
      </c>
      <c r="S1" s="1" t="inlineStr">
        <is>
          <t>Custo Total (R$)</t>
        </is>
      </c>
      <c r="T1" s="1" t="inlineStr">
        <is>
          <t>Total de Juros (R$)</t>
        </is>
      </c>
      <c r="U1" s="1" t="inlineStr">
        <is>
          <t>% Entrada</t>
        </is>
      </c>
      <c r="V1" s="1" t="inlineStr">
        <is>
          <t>Alerta</t>
        </is>
      </c>
    </row>
    <row r="2" ht="18" customHeight="1">
      <c r="A2" s="2" t="inlineStr">
        <is>
          <t>SIM-001</t>
        </is>
      </c>
      <c r="B2" s="3" t="inlineStr">
        <is>
          <t>05/01/2025</t>
        </is>
      </c>
      <c r="C2" s="3" t="inlineStr">
        <is>
          <t>Ana Paula Ribeiro</t>
        </is>
      </c>
      <c r="D2" s="3" t="inlineStr">
        <is>
          <t>123.456.789-10</t>
        </is>
      </c>
      <c r="E2" s="3" t="inlineStr">
        <is>
          <t>São Paulo/SP</t>
        </is>
      </c>
      <c r="F2" s="3" t="inlineStr">
        <is>
          <t>Imóvel</t>
        </is>
      </c>
      <c r="G2" s="3" t="inlineStr">
        <is>
          <t>Banco do Brasil</t>
        </is>
      </c>
      <c r="H2" s="3" t="inlineStr">
        <is>
          <t>PRICE</t>
        </is>
      </c>
      <c r="I2" s="4" t="n">
        <v>520000</v>
      </c>
      <c r="J2" s="4" t="n">
        <v>104000</v>
      </c>
      <c r="K2" s="5">
        <f>I2-J2</f>
        <v/>
      </c>
      <c r="L2" s="6" t="n">
        <v>360</v>
      </c>
      <c r="M2" s="7" t="n">
        <v>0.008500000000000001</v>
      </c>
      <c r="N2" s="4" t="inlineStr">
        <is>
          <t>Pré</t>
        </is>
      </c>
      <c r="O2" s="4" t="n">
        <v>85</v>
      </c>
      <c r="P2" s="8" t="n">
        <v>2500</v>
      </c>
      <c r="Q2" s="5">
        <f>SE(H2="PRICE";PGTO(M2;L2;-K2;0;0)+O2;(K2/L2+K2*M2)+O2)</f>
        <v/>
      </c>
      <c r="R2" s="5">
        <f>SE(H2="PRICE";Q2;(K2/L2+(K2-(L2-1)*(K2/L2))*M2)+O2)</f>
        <v/>
      </c>
      <c r="S2" s="5">
        <f>SE(H2="PRICE";Q2*L2+P2;(K2+(M2*K2*(L2+1)/2)+O2*L2+P2))</f>
        <v/>
      </c>
      <c r="T2" s="5">
        <f>SE(H2="PRICE";S2-K2-(O2*L2)-P2;(M2*K2*(L2+1)/2))</f>
        <v/>
      </c>
      <c r="U2" s="9">
        <f>SE(I2=0;0;J2/I2)</f>
        <v/>
      </c>
      <c r="V2" s="2">
        <f>SE(Q2&gt;0.3*PROCV(F2;Tabelas!A:D;4;FALSO);"ALERTA: Parcela alta";"OK")</f>
        <v/>
      </c>
    </row>
    <row r="3" ht="18" customHeight="1">
      <c r="A3" s="10" t="inlineStr">
        <is>
          <t>SIM-002</t>
        </is>
      </c>
      <c r="B3" s="3" t="inlineStr">
        <is>
          <t>07/01/2025</t>
        </is>
      </c>
      <c r="C3" s="3" t="inlineStr">
        <is>
          <t>Bruno Henrique Santos</t>
        </is>
      </c>
      <c r="D3" s="3" t="inlineStr">
        <is>
          <t>234.567.890-11</t>
        </is>
      </c>
      <c r="E3" s="3" t="inlineStr">
        <is>
          <t>Rio de Janeiro/RJ</t>
        </is>
      </c>
      <c r="F3" s="3" t="inlineStr">
        <is>
          <t>Veículo</t>
        </is>
      </c>
      <c r="G3" s="3" t="inlineStr">
        <is>
          <t>Itaú</t>
        </is>
      </c>
      <c r="H3" s="3" t="inlineStr">
        <is>
          <t>PRICE</t>
        </is>
      </c>
      <c r="I3" s="4" t="n">
        <v>98000</v>
      </c>
      <c r="J3" s="4" t="n">
        <v>19600</v>
      </c>
      <c r="K3" s="11">
        <f>I3-J3</f>
        <v/>
      </c>
      <c r="L3" s="6" t="n">
        <v>60</v>
      </c>
      <c r="M3" s="7" t="n">
        <v>0.0159</v>
      </c>
      <c r="N3" s="4" t="inlineStr">
        <is>
          <t>Pré</t>
        </is>
      </c>
      <c r="O3" s="4" t="n">
        <v>45</v>
      </c>
      <c r="P3" s="8" t="n">
        <v>950</v>
      </c>
      <c r="Q3" s="11">
        <f>SE(H3="PRICE";PGTO(M3;L3;-K3;0;0)+O3;(K3/L3+K3*M3)+O3)</f>
        <v/>
      </c>
      <c r="R3" s="11">
        <f>SE(H3="PRICE";Q3;(K3/L3+(K3-(L3-1)*(K3/L3))*M3)+O3)</f>
        <v/>
      </c>
      <c r="S3" s="11">
        <f>SE(H3="PRICE";Q3*L3+P3;(K3+(M3*K3*(L3+1)/2)+O3*L3+P3))</f>
        <v/>
      </c>
      <c r="T3" s="11">
        <f>SE(H3="PRICE";S3-K3-(O3*L3)-P3;(M3*K3*(L3+1)/2))</f>
        <v/>
      </c>
      <c r="U3" s="12">
        <f>SE(I3=0;0;J3/I3)</f>
        <v/>
      </c>
      <c r="V3" s="10">
        <f>SE(Q3&gt;0.3*PROCV(F3;Tabelas!A:D;4;FALSO);"ALERTA: Parcela alta";"OK")</f>
        <v/>
      </c>
    </row>
    <row r="4" ht="18" customHeight="1">
      <c r="A4" s="2" t="inlineStr">
        <is>
          <t>SIM-003</t>
        </is>
      </c>
      <c r="B4" s="3" t="inlineStr">
        <is>
          <t>10/01/2025</t>
        </is>
      </c>
      <c r="C4" s="3" t="inlineStr">
        <is>
          <t>Camila Fernandes Lima</t>
        </is>
      </c>
      <c r="D4" s="3" t="inlineStr">
        <is>
          <t>345.678.901-22</t>
        </is>
      </c>
      <c r="E4" s="3" t="inlineStr">
        <is>
          <t>Belo Horizonte/MG</t>
        </is>
      </c>
      <c r="F4" s="3" t="inlineStr">
        <is>
          <t>Consignado</t>
        </is>
      </c>
      <c r="G4" s="3" t="inlineStr">
        <is>
          <t>Caixa</t>
        </is>
      </c>
      <c r="H4" s="3" t="inlineStr">
        <is>
          <t>SAC</t>
        </is>
      </c>
      <c r="I4" s="4" t="n">
        <v>35000</v>
      </c>
      <c r="J4" s="4" t="n">
        <v>0</v>
      </c>
      <c r="K4" s="5">
        <f>I4-J4</f>
        <v/>
      </c>
      <c r="L4" s="6" t="n">
        <v>48</v>
      </c>
      <c r="M4" s="7" t="n">
        <v>0.0135</v>
      </c>
      <c r="N4" s="4" t="inlineStr">
        <is>
          <t>Pré</t>
        </is>
      </c>
      <c r="O4" s="4" t="n">
        <v>0</v>
      </c>
      <c r="P4" s="8" t="n">
        <v>0</v>
      </c>
      <c r="Q4" s="5">
        <f>SE(H4="PRICE";PGTO(M4;L4;-K4;0;0)+O4;(K4/L4+K4*M4)+O4)</f>
        <v/>
      </c>
      <c r="R4" s="5">
        <f>SE(H4="PRICE";Q4;(K4/L4+(K4-(L4-1)*(K4/L4))*M4)+O4)</f>
        <v/>
      </c>
      <c r="S4" s="5">
        <f>SE(H4="PRICE";Q4*L4+P4;(K4+(M4*K4*(L4+1)/2)+O4*L4+P4))</f>
        <v/>
      </c>
      <c r="T4" s="5">
        <f>SE(H4="PRICE";S4-K4-(O4*L4)-P4;(M4*K4*(L4+1)/2))</f>
        <v/>
      </c>
      <c r="U4" s="9">
        <f>SE(I4=0;0;J4/I4)</f>
        <v/>
      </c>
      <c r="V4" s="2">
        <f>SE(Q4&gt;0.3*PROCV(F4;Tabelas!A:D;4;FALSO);"ALERTA: Parcela alta";"OK")</f>
        <v/>
      </c>
    </row>
    <row r="5" ht="18" customHeight="1">
      <c r="A5" s="10" t="inlineStr">
        <is>
          <t>SIM-004</t>
        </is>
      </c>
      <c r="B5" s="3" t="inlineStr">
        <is>
          <t>12/01/2025</t>
        </is>
      </c>
      <c r="C5" s="3" t="inlineStr">
        <is>
          <t>Diego Almeida Costa</t>
        </is>
      </c>
      <c r="D5" s="3" t="inlineStr">
        <is>
          <t>456.789.012-33</t>
        </is>
      </c>
      <c r="E5" s="3" t="inlineStr">
        <is>
          <t>Curitiba/PR</t>
        </is>
      </c>
      <c r="F5" s="3" t="inlineStr">
        <is>
          <t>Imóvel</t>
        </is>
      </c>
      <c r="G5" s="3" t="inlineStr">
        <is>
          <t>Santander</t>
        </is>
      </c>
      <c r="H5" s="3" t="inlineStr">
        <is>
          <t>SAC</t>
        </is>
      </c>
      <c r="I5" s="4" t="n">
        <v>420000</v>
      </c>
      <c r="J5" s="4" t="n">
        <v>84000</v>
      </c>
      <c r="K5" s="11">
        <f>I5-J5</f>
        <v/>
      </c>
      <c r="L5" s="6" t="n">
        <v>240</v>
      </c>
      <c r="M5" s="7" t="n">
        <v>0.0092</v>
      </c>
      <c r="N5" s="4" t="inlineStr">
        <is>
          <t>IPCA</t>
        </is>
      </c>
      <c r="O5" s="4" t="n">
        <v>75</v>
      </c>
      <c r="P5" s="8" t="n">
        <v>2200</v>
      </c>
      <c r="Q5" s="11">
        <f>SE(H5="PRICE";PGTO(M5;L5;-K5;0;0)+O5;(K5/L5+K5*M5)+O5)</f>
        <v/>
      </c>
      <c r="R5" s="11">
        <f>SE(H5="PRICE";Q5;(K5/L5+(K5-(L5-1)*(K5/L5))*M5)+O5)</f>
        <v/>
      </c>
      <c r="S5" s="11">
        <f>SE(H5="PRICE";Q5*L5+P5;(K5+(M5*K5*(L5+1)/2)+O5*L5+P5))</f>
        <v/>
      </c>
      <c r="T5" s="11">
        <f>SE(H5="PRICE";S5-K5-(O5*L5)-P5;(M5*K5*(L5+1)/2))</f>
        <v/>
      </c>
      <c r="U5" s="12">
        <f>SE(I5=0;0;J5/I5)</f>
        <v/>
      </c>
      <c r="V5" s="10">
        <f>SE(Q5&gt;0.3*PROCV(F5;Tabelas!A:D;4;FALSO);"ALERTA: Parcela alta";"OK")</f>
        <v/>
      </c>
    </row>
    <row r="6" ht="18" customHeight="1">
      <c r="A6" s="2" t="inlineStr">
        <is>
          <t>SIM-005</t>
        </is>
      </c>
      <c r="B6" s="3" t="inlineStr">
        <is>
          <t>15/01/2025</t>
        </is>
      </c>
      <c r="C6" s="3" t="inlineStr">
        <is>
          <t>Elisa Martins Souza</t>
        </is>
      </c>
      <c r="D6" s="3" t="inlineStr">
        <is>
          <t>567.890.123-44</t>
        </is>
      </c>
      <c r="E6" s="3" t="inlineStr">
        <is>
          <t>Salvador/BA</t>
        </is>
      </c>
      <c r="F6" s="3" t="inlineStr">
        <is>
          <t>Capital de Giro</t>
        </is>
      </c>
      <c r="G6" s="3" t="inlineStr">
        <is>
          <t>Bradesco</t>
        </is>
      </c>
      <c r="H6" s="3" t="inlineStr">
        <is>
          <t>PRICE</t>
        </is>
      </c>
      <c r="I6" s="4" t="n">
        <v>80000</v>
      </c>
      <c r="J6" s="4" t="n">
        <v>0</v>
      </c>
      <c r="K6" s="5">
        <f>I6-J6</f>
        <v/>
      </c>
      <c r="L6" s="6" t="n">
        <v>24</v>
      </c>
      <c r="M6" s="7" t="n">
        <v>0.0249</v>
      </c>
      <c r="N6" s="4" t="inlineStr">
        <is>
          <t>CDI</t>
        </is>
      </c>
      <c r="O6" s="4" t="n">
        <v>0</v>
      </c>
      <c r="P6" s="8" t="n">
        <v>1200</v>
      </c>
      <c r="Q6" s="5">
        <f>SE(H6="PRICE";PGTO(M6;L6;-K6;0;0)+O6;(K6/L6+K6*M6)+O6)</f>
        <v/>
      </c>
      <c r="R6" s="5">
        <f>SE(H6="PRICE";Q6;(K6/L6+(K6-(L6-1)*(K6/L6))*M6)+O6)</f>
        <v/>
      </c>
      <c r="S6" s="5">
        <f>SE(H6="PRICE";Q6*L6+P6;(K6+(M6*K6*(L6+1)/2)+O6*L6+P6))</f>
        <v/>
      </c>
      <c r="T6" s="5">
        <f>SE(H6="PRICE";S6-K6-(O6*L6)-P6;(M6*K6*(L6+1)/2))</f>
        <v/>
      </c>
      <c r="U6" s="9">
        <f>SE(I6=0;0;J6/I6)</f>
        <v/>
      </c>
      <c r="V6" s="2">
        <f>SE(Q6&gt;0.3*PROCV(F6;Tabelas!A:D;4;FALSO);"ALERTA: Parcela alta";"OK")</f>
        <v/>
      </c>
    </row>
    <row r="7" ht="18" customHeight="1">
      <c r="A7" s="10" t="inlineStr">
        <is>
          <t>SIM-006</t>
        </is>
      </c>
      <c r="B7" s="3" t="inlineStr">
        <is>
          <t>17/01/2025</t>
        </is>
      </c>
      <c r="C7" s="3" t="inlineStr">
        <is>
          <t>Felipe Rocha Nunes</t>
        </is>
      </c>
      <c r="D7" s="3" t="inlineStr">
        <is>
          <t>678.901.234-55</t>
        </is>
      </c>
      <c r="E7" s="3" t="inlineStr">
        <is>
          <t>Recife/PE</t>
        </is>
      </c>
      <c r="F7" s="3" t="inlineStr">
        <is>
          <t>Veículo</t>
        </is>
      </c>
      <c r="G7" s="3" t="inlineStr">
        <is>
          <t>Banco PAN</t>
        </is>
      </c>
      <c r="H7" s="3" t="inlineStr">
        <is>
          <t>PRICE</t>
        </is>
      </c>
      <c r="I7" s="4" t="n">
        <v>62000</v>
      </c>
      <c r="J7" s="4" t="n">
        <v>6200</v>
      </c>
      <c r="K7" s="11">
        <f>I7-J7</f>
        <v/>
      </c>
      <c r="L7" s="6" t="n">
        <v>48</v>
      </c>
      <c r="M7" s="7" t="n">
        <v>0.0215</v>
      </c>
      <c r="N7" s="4" t="inlineStr">
        <is>
          <t>Pré</t>
        </is>
      </c>
      <c r="O7" s="4" t="n">
        <v>35</v>
      </c>
      <c r="P7" s="8" t="n">
        <v>800</v>
      </c>
      <c r="Q7" s="11">
        <f>SE(H7="PRICE";PGTO(M7;L7;-K7;0;0)+O7;(K7/L7+K7*M7)+O7)</f>
        <v/>
      </c>
      <c r="R7" s="11">
        <f>SE(H7="PRICE";Q7;(K7/L7+(K7-(L7-1)*(K7/L7))*M7)+O7)</f>
        <v/>
      </c>
      <c r="S7" s="11">
        <f>SE(H7="PRICE";Q7*L7+P7;(K7+(M7*K7*(L7+1)/2)+O7*L7+P7))</f>
        <v/>
      </c>
      <c r="T7" s="11">
        <f>SE(H7="PRICE";S7-K7-(O7*L7)-P7;(M7*K7*(L7+1)/2))</f>
        <v/>
      </c>
      <c r="U7" s="12">
        <f>SE(I7=0;0;J7/I7)</f>
        <v/>
      </c>
      <c r="V7" s="10">
        <f>SE(Q7&gt;0.3*PROCV(F7;Tabelas!A:D;4;FALSO);"ALERTA: Parcela alta";"OK")</f>
        <v/>
      </c>
    </row>
    <row r="8" ht="18" customHeight="1">
      <c r="A8" s="2" t="inlineStr">
        <is>
          <t>SIM-007</t>
        </is>
      </c>
      <c r="B8" s="3" t="inlineStr">
        <is>
          <t>20/01/2025</t>
        </is>
      </c>
      <c r="C8" s="3" t="inlineStr">
        <is>
          <t>Gabriela Torres Vieira</t>
        </is>
      </c>
      <c r="D8" s="3" t="inlineStr">
        <is>
          <t>789.012.345-66</t>
        </is>
      </c>
      <c r="E8" s="3" t="inlineStr">
        <is>
          <t>Fortaleza/CE</t>
        </is>
      </c>
      <c r="F8" s="3" t="inlineStr">
        <is>
          <t>Consignado</t>
        </is>
      </c>
      <c r="G8" s="3" t="inlineStr">
        <is>
          <t>Sicoob</t>
        </is>
      </c>
      <c r="H8" s="3" t="inlineStr">
        <is>
          <t>PRICE</t>
        </is>
      </c>
      <c r="I8" s="4" t="n">
        <v>25000</v>
      </c>
      <c r="J8" s="4" t="n">
        <v>0</v>
      </c>
      <c r="K8" s="5">
        <f>I8-J8</f>
        <v/>
      </c>
      <c r="L8" s="6" t="n">
        <v>36</v>
      </c>
      <c r="M8" s="7" t="n">
        <v>0.0119</v>
      </c>
      <c r="N8" s="4" t="inlineStr">
        <is>
          <t>Pré</t>
        </is>
      </c>
      <c r="O8" s="4" t="n">
        <v>0</v>
      </c>
      <c r="P8" s="8" t="n">
        <v>0</v>
      </c>
      <c r="Q8" s="5">
        <f>SE(H8="PRICE";PGTO(M8;L8;-K8;0;0)+O8;(K8/L8+K8*M8)+O8)</f>
        <v/>
      </c>
      <c r="R8" s="5">
        <f>SE(H8="PRICE";Q8;(K8/L8+(K8-(L8-1)*(K8/L8))*M8)+O8)</f>
        <v/>
      </c>
      <c r="S8" s="5">
        <f>SE(H8="PRICE";Q8*L8+P8;(K8+(M8*K8*(L8+1)/2)+O8*L8+P8))</f>
        <v/>
      </c>
      <c r="T8" s="5">
        <f>SE(H8="PRICE";S8-K8-(O8*L8)-P8;(M8*K8*(L8+1)/2))</f>
        <v/>
      </c>
      <c r="U8" s="9">
        <f>SE(I8=0;0;J8/I8)</f>
        <v/>
      </c>
      <c r="V8" s="2">
        <f>SE(Q8&gt;0.3*PROCV(F8;Tabelas!A:D;4;FALSO);"ALERTA: Parcela alta";"OK")</f>
        <v/>
      </c>
    </row>
    <row r="9" ht="18" customHeight="1">
      <c r="A9" s="10" t="inlineStr">
        <is>
          <t>SIM-008</t>
        </is>
      </c>
      <c r="B9" s="3" t="inlineStr">
        <is>
          <t>22/01/2025</t>
        </is>
      </c>
      <c r="C9" s="3" t="inlineStr">
        <is>
          <t>Henrique Lopes Carvalho</t>
        </is>
      </c>
      <c r="D9" s="3" t="inlineStr">
        <is>
          <t>890.123.456-77</t>
        </is>
      </c>
      <c r="E9" s="3" t="inlineStr">
        <is>
          <t>Porto Alegre/RS</t>
        </is>
      </c>
      <c r="F9" s="3" t="inlineStr">
        <is>
          <t>Imóvel</t>
        </is>
      </c>
      <c r="G9" s="3" t="inlineStr">
        <is>
          <t>Caixa</t>
        </is>
      </c>
      <c r="H9" s="3" t="inlineStr">
        <is>
          <t>SAC</t>
        </is>
      </c>
      <c r="I9" s="4" t="n">
        <v>380000</v>
      </c>
      <c r="J9" s="4" t="n">
        <v>76000</v>
      </c>
      <c r="K9" s="11">
        <f>I9-J9</f>
        <v/>
      </c>
      <c r="L9" s="6" t="n">
        <v>300</v>
      </c>
      <c r="M9" s="7" t="n">
        <v>0.0078</v>
      </c>
      <c r="N9" s="4" t="inlineStr">
        <is>
          <t>IPCA</t>
        </is>
      </c>
      <c r="O9" s="4" t="n">
        <v>65</v>
      </c>
      <c r="P9" s="8" t="n">
        <v>1900</v>
      </c>
      <c r="Q9" s="11">
        <f>SE(H9="PRICE";PGTO(M9;L9;-K9;0;0)+O9;(K9/L9+K9*M9)+O9)</f>
        <v/>
      </c>
      <c r="R9" s="11">
        <f>SE(H9="PRICE";Q9;(K9/L9+(K9-(L9-1)*(K9/L9))*M9)+O9)</f>
        <v/>
      </c>
      <c r="S9" s="11">
        <f>SE(H9="PRICE";Q9*L9+P9;(K9+(M9*K9*(L9+1)/2)+O9*L9+P9))</f>
        <v/>
      </c>
      <c r="T9" s="11">
        <f>SE(H9="PRICE";S9-K9-(O9*L9)-P9;(M9*K9*(L9+1)/2))</f>
        <v/>
      </c>
      <c r="U9" s="12">
        <f>SE(I9=0;0;J9/I9)</f>
        <v/>
      </c>
      <c r="V9" s="10">
        <f>SE(Q9&gt;0.3*PROCV(F9;Tabelas!A:D;4;FALSO);"ALERTA: Parcela alta";"OK")</f>
        <v/>
      </c>
    </row>
    <row r="10" ht="18" customHeight="1">
      <c r="A10" s="2" t="inlineStr">
        <is>
          <t>SIM-009</t>
        </is>
      </c>
      <c r="B10" s="3" t="inlineStr">
        <is>
          <t>25/01/2025</t>
        </is>
      </c>
      <c r="C10" s="3" t="inlineStr">
        <is>
          <t>Isabela Nascimento Dias</t>
        </is>
      </c>
      <c r="D10" s="3" t="inlineStr">
        <is>
          <t>901.234.567-88</t>
        </is>
      </c>
      <c r="E10" s="3" t="inlineStr">
        <is>
          <t>Manaus/AM</t>
        </is>
      </c>
      <c r="F10" s="3" t="inlineStr">
        <is>
          <t>Capital de Giro</t>
        </is>
      </c>
      <c r="G10" s="3" t="inlineStr">
        <is>
          <t>Sicredi</t>
        </is>
      </c>
      <c r="H10" s="3" t="inlineStr">
        <is>
          <t>SAC</t>
        </is>
      </c>
      <c r="I10" s="4" t="n">
        <v>60000</v>
      </c>
      <c r="J10" s="4" t="n">
        <v>12000</v>
      </c>
      <c r="K10" s="5">
        <f>I10-J10</f>
        <v/>
      </c>
      <c r="L10" s="6" t="n">
        <v>36</v>
      </c>
      <c r="M10" s="7" t="n">
        <v>0.0185</v>
      </c>
      <c r="N10" s="4" t="inlineStr">
        <is>
          <t>CDI</t>
        </is>
      </c>
      <c r="O10" s="4" t="n">
        <v>0</v>
      </c>
      <c r="P10" s="8" t="n">
        <v>800</v>
      </c>
      <c r="Q10" s="5">
        <f>SE(H10="PRICE";PGTO(M10;L10;-K10;0;0)+O10;(K10/L10+K10*M10)+O10)</f>
        <v/>
      </c>
      <c r="R10" s="5">
        <f>SE(H10="PRICE";Q10;(K10/L10+(K10-(L10-1)*(K10/L10))*M10)+O10)</f>
        <v/>
      </c>
      <c r="S10" s="5">
        <f>SE(H10="PRICE";Q10*L10+P10;(K10+(M10*K10*(L10+1)/2)+O10*L10+P10))</f>
        <v/>
      </c>
      <c r="T10" s="5">
        <f>SE(H10="PRICE";S10-K10-(O10*L10)-P10;(M10*K10*(L10+1)/2))</f>
        <v/>
      </c>
      <c r="U10" s="9">
        <f>SE(I10=0;0;J10/I10)</f>
        <v/>
      </c>
      <c r="V10" s="2">
        <f>SE(Q10&gt;0.3*PROCV(F10;Tabelas!A:D;4;FALSO);"ALERTA: Parcela alta";"OK")</f>
        <v/>
      </c>
    </row>
  </sheetData>
  <conditionalFormatting sqref="V2:V10">
    <cfRule type="expression" priority="1" dxfId="0" stopIfTrue="1">
      <formula>ÉNÚM(LOCALIZAR("ALERTA";V2))</formula>
    </cfRule>
    <cfRule type="expression" priority="2" dxfId="1" stopIfTrue="1">
      <formula>V2="OK"</formula>
    </cfRule>
  </conditionalFormatting>
  <dataValidations count="3">
    <dataValidation sqref="H2:H50" showErrorMessage="1" showInputMessage="1" allowBlank="0" type="list">
      <formula1>"PRICE,SAC"</formula1>
    </dataValidation>
    <dataValidation sqref="N2:N50" showErrorMessage="1" showInputMessage="1" allowBlank="0" type="list">
      <formula1>"Pré,CDI,IPCA"</formula1>
    </dataValidation>
    <dataValidation sqref="F2:F50" showErrorMessage="1" showInputMessage="1" allowBlank="0" type="list">
      <formula1>"Imóvel,Veículo,Consignado,Capital de Giro"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5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18" customWidth="1" min="3" max="3"/>
    <col width="24" customWidth="1" min="4" max="4"/>
    <col width="18" customWidth="1" min="6" max="6"/>
    <col width="18" customWidth="1" min="7" max="7"/>
    <col width="18" customWidth="1" min="8" max="8"/>
    <col width="18" customWidth="1" min="9" max="9"/>
  </cols>
  <sheetData>
    <row r="1" ht="30" customHeight="1">
      <c r="A1" s="13" t="inlineStr">
        <is>
          <t>Tabela de Referência — Produtos e Taxas</t>
        </is>
      </c>
      <c r="F1" s="13" t="inlineStr">
        <is>
          <t>Tabela de Prazos Comuns por Produto</t>
        </is>
      </c>
    </row>
    <row r="2" ht="30" customHeight="1">
      <c r="A2" s="14" t="inlineStr">
        <is>
          <t>Produto</t>
        </is>
      </c>
      <c r="B2" s="14" t="inlineStr">
        <is>
          <t>Taxa Mín a.m. (%)</t>
        </is>
      </c>
      <c r="C2" s="14" t="inlineStr">
        <is>
          <t>Taxa Máx a.m. (%)</t>
        </is>
      </c>
      <c r="D2" s="14" t="inlineStr">
        <is>
          <t>Renda Sugerida Mín (R$)</t>
        </is>
      </c>
      <c r="F2" s="14" t="inlineStr">
        <is>
          <t>Produto</t>
        </is>
      </c>
      <c r="G2" s="14" t="inlineStr">
        <is>
          <t>Prazo Mín (meses)</t>
        </is>
      </c>
      <c r="H2" s="14" t="inlineStr">
        <is>
          <t>Prazo Máx (meses)</t>
        </is>
      </c>
      <c r="I2" s="14" t="inlineStr">
        <is>
          <t>Prazo Comum</t>
        </is>
      </c>
    </row>
    <row r="3">
      <c r="A3" s="10" t="inlineStr">
        <is>
          <t>Imóvel</t>
        </is>
      </c>
      <c r="B3" s="12" t="n">
        <v>0.006</v>
      </c>
      <c r="C3" s="12" t="n">
        <v>0.011</v>
      </c>
      <c r="D3" s="15" t="n">
        <v>8000</v>
      </c>
      <c r="F3" s="10" t="inlineStr">
        <is>
          <t>Imóvel</t>
        </is>
      </c>
      <c r="G3" s="10" t="n">
        <v>60</v>
      </c>
      <c r="H3" s="10" t="n">
        <v>420</v>
      </c>
      <c r="I3" s="10" t="n">
        <v>360</v>
      </c>
    </row>
    <row r="4">
      <c r="A4" s="2" t="inlineStr">
        <is>
          <t>Veículo</t>
        </is>
      </c>
      <c r="B4" s="9" t="n">
        <v>0.009900000000000001</v>
      </c>
      <c r="C4" s="9" t="n">
        <v>0.022</v>
      </c>
      <c r="D4" s="16" t="n">
        <v>4000</v>
      </c>
      <c r="F4" s="2" t="inlineStr">
        <is>
          <t>Veículo</t>
        </is>
      </c>
      <c r="G4" s="2" t="n">
        <v>12</v>
      </c>
      <c r="H4" s="2" t="n">
        <v>72</v>
      </c>
      <c r="I4" s="2" t="n">
        <v>60</v>
      </c>
    </row>
    <row r="5">
      <c r="A5" s="10" t="inlineStr">
        <is>
          <t>Consignado</t>
        </is>
      </c>
      <c r="B5" s="12" t="n">
        <v>0.008500000000000001</v>
      </c>
      <c r="C5" s="12" t="n">
        <v>0.018</v>
      </c>
      <c r="D5" s="15" t="n">
        <v>2500</v>
      </c>
      <c r="F5" s="10" t="inlineStr">
        <is>
          <t>Consignado</t>
        </is>
      </c>
      <c r="G5" s="10" t="n">
        <v>12</v>
      </c>
      <c r="H5" s="10" t="n">
        <v>96</v>
      </c>
      <c r="I5" s="10" t="n">
        <v>48</v>
      </c>
    </row>
    <row r="6">
      <c r="A6" s="2" t="inlineStr">
        <is>
          <t>Capital de Giro</t>
        </is>
      </c>
      <c r="B6" s="9" t="n">
        <v>0.018</v>
      </c>
      <c r="C6" s="9" t="n">
        <v>0.04</v>
      </c>
      <c r="D6" s="16" t="n">
        <v>10000</v>
      </c>
      <c r="F6" s="2" t="inlineStr">
        <is>
          <t>Capital de Giro</t>
        </is>
      </c>
      <c r="G6" s="2" t="n">
        <v>6</v>
      </c>
      <c r="H6" s="2" t="n">
        <v>60</v>
      </c>
      <c r="I6" s="2" t="n">
        <v>24</v>
      </c>
    </row>
    <row r="8">
      <c r="A8" s="17" t="inlineStr">
        <is>
          <t>Referência de Bancos Parceiros</t>
        </is>
      </c>
    </row>
    <row r="9">
      <c r="A9" s="14" t="inlineStr">
        <is>
          <t>Banco</t>
        </is>
      </c>
      <c r="B9" s="14" t="inlineStr">
        <is>
          <t>Segmento Principal</t>
        </is>
      </c>
      <c r="C9" s="14" t="inlineStr">
        <is>
          <t>CNPJ Ref.</t>
        </is>
      </c>
      <c r="D9" s="14" t="inlineStr">
        <is>
          <t>Contato/Site</t>
        </is>
      </c>
    </row>
    <row r="10" ht="16" customHeight="1">
      <c r="A10" s="2" t="inlineStr">
        <is>
          <t>Banco do Brasil</t>
        </is>
      </c>
      <c r="B10" s="2" t="inlineStr">
        <is>
          <t>Imóvel / Consignado</t>
        </is>
      </c>
      <c r="C10" s="2" t="inlineStr">
        <is>
          <t>00.000.000/0001-91</t>
        </is>
      </c>
      <c r="D10" s="2" t="inlineStr">
        <is>
          <t>bb.com.br</t>
        </is>
      </c>
    </row>
    <row r="11" ht="16" customHeight="1">
      <c r="A11" s="10" t="inlineStr">
        <is>
          <t>Caixa Econômica</t>
        </is>
      </c>
      <c r="B11" s="10" t="inlineStr">
        <is>
          <t>Imóvel / Consignado</t>
        </is>
      </c>
      <c r="C11" s="10" t="inlineStr">
        <is>
          <t>00.360.305/0001-04</t>
        </is>
      </c>
      <c r="D11" s="10" t="inlineStr">
        <is>
          <t>caixa.gov.br</t>
        </is>
      </c>
    </row>
    <row r="12" ht="16" customHeight="1">
      <c r="A12" s="2" t="inlineStr">
        <is>
          <t>Itaú Unibanco</t>
        </is>
      </c>
      <c r="B12" s="2" t="inlineStr">
        <is>
          <t>Veículo / Capital de Giro</t>
        </is>
      </c>
      <c r="C12" s="2" t="inlineStr">
        <is>
          <t>60.872.504/0001-23</t>
        </is>
      </c>
      <c r="D12" s="2" t="inlineStr">
        <is>
          <t>itau.com.br</t>
        </is>
      </c>
    </row>
    <row r="13" ht="16" customHeight="1">
      <c r="A13" s="10" t="inlineStr">
        <is>
          <t>Santander</t>
        </is>
      </c>
      <c r="B13" s="10" t="inlineStr">
        <is>
          <t>Imóvel / Capital de Giro</t>
        </is>
      </c>
      <c r="C13" s="10" t="inlineStr">
        <is>
          <t>90.400.888/0001-42</t>
        </is>
      </c>
      <c r="D13" s="10" t="inlineStr">
        <is>
          <t>santander.com.br</t>
        </is>
      </c>
    </row>
    <row r="14" ht="16" customHeight="1">
      <c r="A14" s="2" t="inlineStr">
        <is>
          <t>Bradesco</t>
        </is>
      </c>
      <c r="B14" s="2" t="inlineStr">
        <is>
          <t>Veículo / Capital de Giro</t>
        </is>
      </c>
      <c r="C14" s="2" t="inlineStr">
        <is>
          <t>60.746.948/0001-12</t>
        </is>
      </c>
      <c r="D14" s="2" t="inlineStr">
        <is>
          <t>bradesco.com.br</t>
        </is>
      </c>
    </row>
    <row r="15" ht="16" customHeight="1">
      <c r="A15" s="10" t="inlineStr">
        <is>
          <t>Banco PAN</t>
        </is>
      </c>
      <c r="B15" s="10" t="inlineStr">
        <is>
          <t>Veículo</t>
        </is>
      </c>
      <c r="C15" s="10" t="inlineStr">
        <is>
          <t>59.285.411/0001-13</t>
        </is>
      </c>
      <c r="D15" s="10" t="inlineStr">
        <is>
          <t>bancopan.com.br</t>
        </is>
      </c>
    </row>
  </sheetData>
  <mergeCells count="3">
    <mergeCell ref="A1:D1"/>
    <mergeCell ref="F1:I1"/>
    <mergeCell ref="A8:D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31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</cols>
  <sheetData>
    <row r="1" ht="40" customHeight="1">
      <c r="A1" s="18" t="inlineStr">
        <is>
          <t>DASHBOARD — SIMULAÇÃO DE FINANCIAMENTOS</t>
        </is>
      </c>
    </row>
    <row r="2" ht="22" customHeight="1">
      <c r="A2" s="14" t="inlineStr">
        <is>
          <t>Total de Simulações</t>
        </is>
      </c>
      <c r="B2" s="19" t="n"/>
      <c r="C2" s="20" t="n"/>
      <c r="D2" s="14" t="inlineStr">
        <is>
          <t>Valor Total Financiado (R$)</t>
        </is>
      </c>
      <c r="E2" s="19" t="n"/>
      <c r="F2" s="20" t="n"/>
      <c r="G2" s="14" t="inlineStr">
        <is>
          <t>Custo Total Médio (R$)</t>
        </is>
      </c>
      <c r="H2" s="19" t="n"/>
      <c r="I2" s="20" t="n"/>
      <c r="J2" s="14" t="inlineStr">
        <is>
          <t>Parcela Média Inicial (R$)</t>
        </is>
      </c>
      <c r="K2" s="19" t="n"/>
      <c r="L2" s="20" t="n"/>
    </row>
    <row r="3" ht="32" customHeight="1">
      <c r="A3" s="21">
        <f>CONT.VALORES(Simulador!A2:A10)</f>
        <v/>
      </c>
      <c r="B3" s="19" t="n"/>
      <c r="C3" s="20" t="n"/>
      <c r="D3" s="22">
        <f>SOMA(Simulador!K2:K10)</f>
        <v/>
      </c>
      <c r="E3" s="19" t="n"/>
      <c r="F3" s="20" t="n"/>
      <c r="G3" s="22">
        <f>MÉDIA(Simulador!S2:S10)</f>
        <v/>
      </c>
      <c r="H3" s="19" t="n"/>
      <c r="I3" s="20" t="n"/>
      <c r="J3" s="22">
        <f>MÉDIA(Simulador!Q2:Q10)</f>
        <v/>
      </c>
      <c r="K3" s="19" t="n"/>
      <c r="L3" s="20" t="n"/>
    </row>
    <row r="4" ht="22" customHeight="1"/>
    <row r="5" ht="10" customHeight="1"/>
    <row r="6">
      <c r="A6" s="23" t="inlineStr">
        <is>
          <t>Distribuição por Produto</t>
        </is>
      </c>
      <c r="G6" s="23" t="inlineStr">
        <is>
          <t>Simulações por Sistema (PRICE vs SAC)</t>
        </is>
      </c>
    </row>
    <row r="7">
      <c r="A7" s="24" t="inlineStr">
        <is>
          <t>Imóvel</t>
        </is>
      </c>
      <c r="B7" s="10">
        <f>CONT.SE(Simulador!F2:F10;"Imóvel")</f>
        <v/>
      </c>
      <c r="C7" s="25">
        <f>SOMASE(Simulador!F2:F10;"Imóvel";Simulador!K2:K10)</f>
        <v/>
      </c>
      <c r="G7" s="24" t="inlineStr">
        <is>
          <t>PRICE</t>
        </is>
      </c>
      <c r="H7" s="10">
        <f>CONT.SE(Simulador!H2:H10;"PRICE")</f>
        <v/>
      </c>
      <c r="I7" s="12">
        <f>CONT.SE(Simulador!H2:H10;"PRICE")/CONT.VALORES(Simulador!A2:A10)</f>
        <v/>
      </c>
    </row>
    <row r="8">
      <c r="A8" s="24" t="inlineStr">
        <is>
          <t>Veículo</t>
        </is>
      </c>
      <c r="B8" s="10">
        <f>CONT.SE(Simulador!F2:F10;"Veículo")</f>
        <v/>
      </c>
      <c r="C8" s="25">
        <f>SOMASE(Simulador!F2:F10;"Veículo";Simulador!K2:K10)</f>
        <v/>
      </c>
      <c r="G8" s="24" t="inlineStr">
        <is>
          <t>SAC</t>
        </is>
      </c>
      <c r="H8" s="10">
        <f>CONT.SE(Simulador!H2:H10;"SAC")</f>
        <v/>
      </c>
      <c r="I8" s="12">
        <f>CONT.SE(Simulador!H2:H10;"SAC")/CONT.VALORES(Simulador!A2:A10)</f>
        <v/>
      </c>
    </row>
    <row r="9">
      <c r="A9" s="24" t="inlineStr">
        <is>
          <t>Consignado</t>
        </is>
      </c>
      <c r="B9" s="10">
        <f>CONT.SE(Simulador!F2:F10;"Consignado")</f>
        <v/>
      </c>
      <c r="C9" s="25">
        <f>SOMASE(Simulador!F2:F10;"Consignado";Simulador!K2:K10)</f>
        <v/>
      </c>
    </row>
    <row r="10">
      <c r="A10" s="24" t="inlineStr">
        <is>
          <t>Capital de Giro</t>
        </is>
      </c>
      <c r="B10" s="10">
        <f>CONT.SE(Simulador!F2:F10;"Capital de Giro")</f>
        <v/>
      </c>
      <c r="C10" s="25">
        <f>SOMASE(Simulador!F2:F10;"Capital de Giro";Simulador!K2:K10)</f>
        <v/>
      </c>
    </row>
    <row r="12" ht="10" customHeight="1"/>
    <row r="13">
      <c r="A13" s="23" t="inlineStr">
        <is>
          <t>Comparativo: Valor Financiado vs Custo Total vs Total de Juros por Simulação</t>
        </is>
      </c>
    </row>
    <row r="14">
      <c r="A14" s="26" t="inlineStr">
        <is>
          <t>Simulação</t>
        </is>
      </c>
      <c r="B14" s="26" t="inlineStr">
        <is>
          <t>Cliente</t>
        </is>
      </c>
      <c r="C14" s="26" t="inlineStr">
        <is>
          <t>Sistema</t>
        </is>
      </c>
      <c r="D14" s="26" t="inlineStr">
        <is>
          <t>Valor Financ. (R$)</t>
        </is>
      </c>
      <c r="E14" s="26" t="inlineStr">
        <is>
          <t>Custo Total (R$)</t>
        </is>
      </c>
      <c r="F14" s="26" t="inlineStr">
        <is>
          <t>Total Juros (R$)</t>
        </is>
      </c>
      <c r="G14" s="26" t="inlineStr">
        <is>
          <t>Parcela Inicial (R$)</t>
        </is>
      </c>
      <c r="H14" s="26" t="inlineStr">
        <is>
          <t>% Entrada</t>
        </is>
      </c>
    </row>
    <row r="15">
      <c r="A15" s="10">
        <f>Simulador!A2</f>
        <v/>
      </c>
      <c r="B15" s="10">
        <f>Simulador!C2</f>
        <v/>
      </c>
      <c r="C15" s="10">
        <f>Simulador!H2</f>
        <v/>
      </c>
      <c r="D15" s="15">
        <f>Simulador!K2</f>
        <v/>
      </c>
      <c r="E15" s="15">
        <f>Simulador!S2</f>
        <v/>
      </c>
      <c r="F15" s="15">
        <f>Simulador!T2</f>
        <v/>
      </c>
      <c r="G15" s="15">
        <f>Simulador!Q2</f>
        <v/>
      </c>
      <c r="H15" s="12">
        <f>Simulador!U2</f>
        <v/>
      </c>
    </row>
    <row r="16">
      <c r="A16" s="2">
        <f>Simulador!A3</f>
        <v/>
      </c>
      <c r="B16" s="2">
        <f>Simulador!C3</f>
        <v/>
      </c>
      <c r="C16" s="2">
        <f>Simulador!H3</f>
        <v/>
      </c>
      <c r="D16" s="16">
        <f>Simulador!K3</f>
        <v/>
      </c>
      <c r="E16" s="16">
        <f>Simulador!S3</f>
        <v/>
      </c>
      <c r="F16" s="16">
        <f>Simulador!T3</f>
        <v/>
      </c>
      <c r="G16" s="16">
        <f>Simulador!Q3</f>
        <v/>
      </c>
      <c r="H16" s="9">
        <f>Simulador!U3</f>
        <v/>
      </c>
    </row>
    <row r="17">
      <c r="A17" s="10">
        <f>Simulador!A4</f>
        <v/>
      </c>
      <c r="B17" s="10">
        <f>Simulador!C4</f>
        <v/>
      </c>
      <c r="C17" s="10">
        <f>Simulador!H4</f>
        <v/>
      </c>
      <c r="D17" s="15">
        <f>Simulador!K4</f>
        <v/>
      </c>
      <c r="E17" s="15">
        <f>Simulador!S4</f>
        <v/>
      </c>
      <c r="F17" s="15">
        <f>Simulador!T4</f>
        <v/>
      </c>
      <c r="G17" s="15">
        <f>Simulador!Q4</f>
        <v/>
      </c>
      <c r="H17" s="12">
        <f>Simulador!U4</f>
        <v/>
      </c>
    </row>
    <row r="18">
      <c r="A18" s="2">
        <f>Simulador!A5</f>
        <v/>
      </c>
      <c r="B18" s="2">
        <f>Simulador!C5</f>
        <v/>
      </c>
      <c r="C18" s="2">
        <f>Simulador!H5</f>
        <v/>
      </c>
      <c r="D18" s="16">
        <f>Simulador!K5</f>
        <v/>
      </c>
      <c r="E18" s="16">
        <f>Simulador!S5</f>
        <v/>
      </c>
      <c r="F18" s="16">
        <f>Simulador!T5</f>
        <v/>
      </c>
      <c r="G18" s="16">
        <f>Simulador!Q5</f>
        <v/>
      </c>
      <c r="H18" s="9">
        <f>Simulador!U5</f>
        <v/>
      </c>
    </row>
    <row r="19">
      <c r="A19" s="10">
        <f>Simulador!A6</f>
        <v/>
      </c>
      <c r="B19" s="10">
        <f>Simulador!C6</f>
        <v/>
      </c>
      <c r="C19" s="10">
        <f>Simulador!H6</f>
        <v/>
      </c>
      <c r="D19" s="15">
        <f>Simulador!K6</f>
        <v/>
      </c>
      <c r="E19" s="15">
        <f>Simulador!S6</f>
        <v/>
      </c>
      <c r="F19" s="15">
        <f>Simulador!T6</f>
        <v/>
      </c>
      <c r="G19" s="15">
        <f>Simulador!Q6</f>
        <v/>
      </c>
      <c r="H19" s="12">
        <f>Simulador!U6</f>
        <v/>
      </c>
    </row>
    <row r="20">
      <c r="A20" s="2">
        <f>Simulador!A7</f>
        <v/>
      </c>
      <c r="B20" s="2">
        <f>Simulador!C7</f>
        <v/>
      </c>
      <c r="C20" s="2">
        <f>Simulador!H7</f>
        <v/>
      </c>
      <c r="D20" s="16">
        <f>Simulador!K7</f>
        <v/>
      </c>
      <c r="E20" s="16">
        <f>Simulador!S7</f>
        <v/>
      </c>
      <c r="F20" s="16">
        <f>Simulador!T7</f>
        <v/>
      </c>
      <c r="G20" s="16">
        <f>Simulador!Q7</f>
        <v/>
      </c>
      <c r="H20" s="9">
        <f>Simulador!U7</f>
        <v/>
      </c>
    </row>
    <row r="21">
      <c r="A21" s="10">
        <f>Simulador!A8</f>
        <v/>
      </c>
      <c r="B21" s="10">
        <f>Simulador!C8</f>
        <v/>
      </c>
      <c r="C21" s="10">
        <f>Simulador!H8</f>
        <v/>
      </c>
      <c r="D21" s="15">
        <f>Simulador!K8</f>
        <v/>
      </c>
      <c r="E21" s="15">
        <f>Simulador!S8</f>
        <v/>
      </c>
      <c r="F21" s="15">
        <f>Simulador!T8</f>
        <v/>
      </c>
      <c r="G21" s="15">
        <f>Simulador!Q8</f>
        <v/>
      </c>
      <c r="H21" s="12">
        <f>Simulador!U8</f>
        <v/>
      </c>
    </row>
    <row r="22">
      <c r="A22" s="2">
        <f>Simulador!A9</f>
        <v/>
      </c>
      <c r="B22" s="2">
        <f>Simulador!C9</f>
        <v/>
      </c>
      <c r="C22" s="2">
        <f>Simulador!H9</f>
        <v/>
      </c>
      <c r="D22" s="16">
        <f>Simulador!K9</f>
        <v/>
      </c>
      <c r="E22" s="16">
        <f>Simulador!S9</f>
        <v/>
      </c>
      <c r="F22" s="16">
        <f>Simulador!T9</f>
        <v/>
      </c>
      <c r="G22" s="16">
        <f>Simulador!Q9</f>
        <v/>
      </c>
      <c r="H22" s="9">
        <f>Simulador!U9</f>
        <v/>
      </c>
    </row>
    <row r="23">
      <c r="A23" s="10">
        <f>Simulador!A10</f>
        <v/>
      </c>
      <c r="B23" s="10">
        <f>Simulador!C10</f>
        <v/>
      </c>
      <c r="C23" s="10">
        <f>Simulador!H10</f>
        <v/>
      </c>
      <c r="D23" s="15">
        <f>Simulador!K10</f>
        <v/>
      </c>
      <c r="E23" s="15">
        <f>Simulador!S10</f>
        <v/>
      </c>
      <c r="F23" s="15">
        <f>Simulador!T10</f>
        <v/>
      </c>
      <c r="G23" s="15">
        <f>Simulador!Q10</f>
        <v/>
      </c>
      <c r="H23" s="12">
        <f>Simulador!U10</f>
        <v/>
      </c>
    </row>
    <row r="25" ht="10" customHeight="1"/>
    <row r="26">
      <c r="A26" s="27" t="inlineStr">
        <is>
          <t>Totais Consolidados</t>
        </is>
      </c>
    </row>
    <row r="27">
      <c r="A27" s="14" t="inlineStr">
        <is>
          <t>Métrica</t>
        </is>
      </c>
      <c r="B27" s="14" t="inlineStr">
        <is>
          <t>Valor Financ. (R$)</t>
        </is>
      </c>
      <c r="C27" s="14" t="inlineStr">
        <is>
          <t>Custo Total (R$)</t>
        </is>
      </c>
      <c r="D27" s="14" t="inlineStr">
        <is>
          <t>Total Juros (R$)</t>
        </is>
      </c>
    </row>
    <row r="28">
      <c r="A28" s="28" t="inlineStr">
        <is>
          <t>SOMA</t>
        </is>
      </c>
      <c r="B28" s="29">
        <f>SOMA(Simulador!K2:K10)</f>
        <v/>
      </c>
      <c r="C28" s="29">
        <f>SOMA(Simulador!S2:S10)</f>
        <v/>
      </c>
      <c r="D28" s="29">
        <f>SOMA(Simulador!T2:T10)</f>
        <v/>
      </c>
    </row>
    <row r="29">
      <c r="A29" s="30" t="inlineStr">
        <is>
          <t>MÉDIA</t>
        </is>
      </c>
      <c r="B29" s="25">
        <f>MÉDIA(Simulador!K2:K10)</f>
        <v/>
      </c>
      <c r="C29" s="25">
        <f>MÉDIA(Simulador!S2:S10)</f>
        <v/>
      </c>
      <c r="D29" s="25">
        <f>MÉDIA(Simulador!T2:T10)</f>
        <v/>
      </c>
    </row>
    <row r="30">
      <c r="A30" s="28" t="inlineStr">
        <is>
          <t>MÁXIMO</t>
        </is>
      </c>
      <c r="B30" s="29">
        <f>MÁXIMO(Simulador!K2:K10)</f>
        <v/>
      </c>
      <c r="C30" s="29">
        <f>MÁXIMO(Simulador!S2:S10)</f>
        <v/>
      </c>
      <c r="D30" s="29">
        <f>MÁXIMO(Simulador!T2:T10)</f>
        <v/>
      </c>
    </row>
    <row r="31">
      <c r="A31" s="30" t="inlineStr">
        <is>
          <t>MÍNIMO</t>
        </is>
      </c>
      <c r="B31" s="25">
        <f>MÍNIMO(Simulador!K2:K10)</f>
        <v/>
      </c>
      <c r="C31" s="25">
        <f>MÍNIMO(Simulador!S2:S10)</f>
        <v/>
      </c>
      <c r="D31" s="25">
        <f>MÍNIMO(Simulador!T2:T10)</f>
        <v/>
      </c>
    </row>
  </sheetData>
  <mergeCells count="13">
    <mergeCell ref="A1:L1"/>
    <mergeCell ref="A2:C2"/>
    <mergeCell ref="A3:C3"/>
    <mergeCell ref="D2:F2"/>
    <mergeCell ref="D3:F3"/>
    <mergeCell ref="G2:I2"/>
    <mergeCell ref="G3:I3"/>
    <mergeCell ref="J2:L2"/>
    <mergeCell ref="J3:L3"/>
    <mergeCell ref="A6:F6"/>
    <mergeCell ref="G6:L6"/>
    <mergeCell ref="A13:L13"/>
    <mergeCell ref="A26:L26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4"/>
  <sheetViews>
    <sheetView workbookViewId="0">
      <selection activeCell="A1" sqref="A1"/>
    </sheetView>
  </sheetViews>
  <sheetFormatPr baseColWidth="8" defaultRowHeight="15"/>
  <cols>
    <col width="22" customWidth="1" min="1" max="1"/>
    <col width="20" customWidth="1" min="2" max="2"/>
    <col width="20" customWidth="1" min="3" max="3"/>
    <col width="30" customWidth="1" min="4" max="4"/>
    <col width="30" customWidth="1" min="5" max="5"/>
    <col width="30" customWidth="1" min="6" max="6"/>
  </cols>
  <sheetData>
    <row r="1" ht="36" customHeight="1">
      <c r="A1" s="31" t="inlineStr">
        <is>
          <t>GUIA DE USO — SIMULADOR DE FINANCIAMENTO</t>
        </is>
      </c>
    </row>
    <row r="2">
      <c r="A2" s="14" t="inlineStr">
        <is>
          <t>ABA</t>
        </is>
      </c>
      <c r="B2" s="14" t="inlineStr">
        <is>
          <t>FINALIDADE</t>
        </is>
      </c>
      <c r="C2" s="19" t="n"/>
      <c r="D2" s="19" t="n"/>
      <c r="E2" s="19" t="n"/>
      <c r="F2" s="20" t="n"/>
    </row>
    <row r="3" ht="20" customHeight="1">
      <c r="A3" s="30" t="inlineStr">
        <is>
          <t>Simulador</t>
        </is>
      </c>
      <c r="B3" s="32" t="inlineStr">
        <is>
          <t>Entrada de dados e cálculos automáticos de cada simulação de financiamento.</t>
        </is>
      </c>
    </row>
    <row r="4" ht="20" customHeight="1">
      <c r="A4" s="28" t="inlineStr">
        <is>
          <t>Tabelas</t>
        </is>
      </c>
      <c r="B4" s="24" t="inlineStr">
        <is>
          <t>Tabela de referência com taxas, prazos e renda sugerida por produto. Usada por PROCV.</t>
        </is>
      </c>
    </row>
    <row r="5" ht="20" customHeight="1">
      <c r="A5" s="30" t="inlineStr">
        <is>
          <t>Dashboard</t>
        </is>
      </c>
      <c r="B5" s="32" t="inlineStr">
        <is>
          <t>Resumo visual com KPIs, comparativos e gráficos das simulações cadastradas.</t>
        </is>
      </c>
    </row>
    <row r="6" ht="20" customHeight="1">
      <c r="A6" s="28" t="inlineStr">
        <is>
          <t>Instruções</t>
        </is>
      </c>
      <c r="B6" s="24" t="inlineStr">
        <is>
          <t>Este guia explicativo com orientações de uso da planilha.</t>
        </is>
      </c>
    </row>
    <row r="8" ht="12" customHeight="1"/>
    <row r="9">
      <c r="A9" s="23" t="inlineStr">
        <is>
          <t>Descrição das Colunas — Aba Simulador</t>
        </is>
      </c>
    </row>
    <row r="10">
      <c r="A10" s="26" t="inlineStr">
        <is>
          <t>Coluna</t>
        </is>
      </c>
      <c r="B10" s="26" t="inlineStr">
        <is>
          <t>Descrição</t>
        </is>
      </c>
      <c r="C10" s="19" t="n"/>
      <c r="D10" s="19" t="n"/>
      <c r="E10" s="20" t="n"/>
      <c r="F10" s="26" t="inlineStr">
        <is>
          <t>Tipo</t>
        </is>
      </c>
    </row>
    <row r="11" ht="18" customHeight="1">
      <c r="A11" s="33" t="inlineStr">
        <is>
          <t>A — ID</t>
        </is>
      </c>
      <c r="B11" s="32" t="inlineStr">
        <is>
          <t>Identificador único da simulação (ex.: SIM-001).</t>
        </is>
      </c>
      <c r="F11" s="10" t="inlineStr">
        <is>
          <t>Manual</t>
        </is>
      </c>
    </row>
    <row r="12" ht="18" customHeight="1">
      <c r="A12" s="34" t="inlineStr">
        <is>
          <t>B — Data</t>
        </is>
      </c>
      <c r="B12" s="24" t="inlineStr">
        <is>
          <t>Data da simulação no formato DD/MM/AAAA.</t>
        </is>
      </c>
      <c r="F12" s="2" t="inlineStr">
        <is>
          <t>Input (amarelo)</t>
        </is>
      </c>
    </row>
    <row r="13" ht="18" customHeight="1">
      <c r="A13" s="33" t="inlineStr">
        <is>
          <t>C — Cliente</t>
        </is>
      </c>
      <c r="B13" s="32" t="inlineStr">
        <is>
          <t>Nome completo do cliente/tomador.</t>
        </is>
      </c>
      <c r="F13" s="10" t="inlineStr">
        <is>
          <t>Input (amarelo)</t>
        </is>
      </c>
    </row>
    <row r="14" ht="18" customHeight="1">
      <c r="A14" s="34" t="inlineStr">
        <is>
          <t>D — CPF</t>
        </is>
      </c>
      <c r="B14" s="24" t="inlineStr">
        <is>
          <t>CPF no formato 000.000.000-00.</t>
        </is>
      </c>
      <c r="F14" s="2" t="inlineStr">
        <is>
          <t>Input (amarelo)</t>
        </is>
      </c>
    </row>
    <row r="15" ht="18" customHeight="1">
      <c r="A15" s="33" t="inlineStr">
        <is>
          <t>E — Cidade/UF</t>
        </is>
      </c>
      <c r="B15" s="32" t="inlineStr">
        <is>
          <t>Cidade e estado do cliente (ex.: São Paulo/SP).</t>
        </is>
      </c>
      <c r="F15" s="10" t="inlineStr">
        <is>
          <t>Input (amarelo)</t>
        </is>
      </c>
    </row>
    <row r="16" ht="18" customHeight="1">
      <c r="A16" s="34" t="inlineStr">
        <is>
          <t>F — Produto</t>
        </is>
      </c>
      <c r="B16" s="24" t="inlineStr">
        <is>
          <t>Tipo do bem: Imóvel, Veículo, Consignado ou Capital de Giro.</t>
        </is>
      </c>
      <c r="F16" s="2" t="inlineStr">
        <is>
          <t>Input c/ lista</t>
        </is>
      </c>
    </row>
    <row r="17" ht="18" customHeight="1">
      <c r="A17" s="33" t="inlineStr">
        <is>
          <t>G — Instituição</t>
        </is>
      </c>
      <c r="B17" s="32" t="inlineStr">
        <is>
          <t>Nome do banco ou financeira.</t>
        </is>
      </c>
      <c r="F17" s="10" t="inlineStr">
        <is>
          <t>Input (amarelo)</t>
        </is>
      </c>
    </row>
    <row r="18" ht="18" customHeight="1">
      <c r="A18" s="34" t="inlineStr">
        <is>
          <t>H — Sistema</t>
        </is>
      </c>
      <c r="B18" s="24" t="inlineStr">
        <is>
          <t>PRICE (parcelas fixas) ou SAC (parcelas decrescentes).</t>
        </is>
      </c>
      <c r="F18" s="2" t="inlineStr">
        <is>
          <t>Input c/ lista</t>
        </is>
      </c>
    </row>
    <row r="19" ht="18" customHeight="1">
      <c r="A19" s="33" t="inlineStr">
        <is>
          <t>I — Valor do Bem</t>
        </is>
      </c>
      <c r="B19" s="32" t="inlineStr">
        <is>
          <t>Valor total do bem ou crédito solicitado em R$.</t>
        </is>
      </c>
      <c r="F19" s="10" t="inlineStr">
        <is>
          <t>Input (amarelo)</t>
        </is>
      </c>
    </row>
    <row r="20" ht="18" customHeight="1">
      <c r="A20" s="34" t="inlineStr">
        <is>
          <t>J — Entrada</t>
        </is>
      </c>
      <c r="B20" s="24" t="inlineStr">
        <is>
          <t>Valor da entrada pago pelo cliente em R$.</t>
        </is>
      </c>
      <c r="F20" s="2" t="inlineStr">
        <is>
          <t>Input (amarelo)</t>
        </is>
      </c>
    </row>
    <row r="21" ht="18" customHeight="1">
      <c r="A21" s="33" t="inlineStr">
        <is>
          <t>K — Valor Financiado</t>
        </is>
      </c>
      <c r="B21" s="32" t="inlineStr">
        <is>
          <t>Calculado automaticamente: Bem − Entrada.</t>
        </is>
      </c>
      <c r="F21" s="10" t="inlineStr">
        <is>
          <t>Calculado</t>
        </is>
      </c>
    </row>
    <row r="22" ht="18" customHeight="1">
      <c r="A22" s="34" t="inlineStr">
        <is>
          <t>L — Prazo</t>
        </is>
      </c>
      <c r="B22" s="24" t="inlineStr">
        <is>
          <t>Número de meses do financiamento.</t>
        </is>
      </c>
      <c r="F22" s="2" t="inlineStr">
        <is>
          <t>Input (amarelo)</t>
        </is>
      </c>
    </row>
    <row r="23" ht="18" customHeight="1">
      <c r="A23" s="33" t="inlineStr">
        <is>
          <t>M — Taxa a.m.</t>
        </is>
      </c>
      <c r="B23" s="32" t="inlineStr">
        <is>
          <t>Taxa de juros mensal em decimal (ex.: 0,0085 = 0,85%).</t>
        </is>
      </c>
      <c r="F23" s="10" t="inlineStr">
        <is>
          <t>Input (amarelo)</t>
        </is>
      </c>
    </row>
    <row r="24" ht="18" customHeight="1">
      <c r="A24" s="34" t="inlineStr">
        <is>
          <t>N — Indexador</t>
        </is>
      </c>
      <c r="B24" s="24" t="inlineStr">
        <is>
          <t>Tipo de indexação: Pré, CDI ou IPCA.</t>
        </is>
      </c>
      <c r="F24" s="2" t="inlineStr">
        <is>
          <t>Input c/ lista</t>
        </is>
      </c>
    </row>
    <row r="25" ht="18" customHeight="1">
      <c r="A25" s="33" t="inlineStr">
        <is>
          <t>O — Seguro Mensal</t>
        </is>
      </c>
      <c r="B25" s="32" t="inlineStr">
        <is>
          <t>Valor mensal do seguro e demais encargos em R$.</t>
        </is>
      </c>
      <c r="F25" s="10" t="inlineStr">
        <is>
          <t>Input (amarelo)</t>
        </is>
      </c>
    </row>
    <row r="26" ht="18" customHeight="1">
      <c r="A26" s="34" t="inlineStr">
        <is>
          <t>P — TAC</t>
        </is>
      </c>
      <c r="B26" s="24" t="inlineStr">
        <is>
          <t>Tarifa de abertura de crédito (cobrada uma vez).</t>
        </is>
      </c>
      <c r="F26" s="2" t="inlineStr">
        <is>
          <t>Input (amarelo)</t>
        </is>
      </c>
    </row>
    <row r="27" ht="18" customHeight="1">
      <c r="A27" s="33" t="inlineStr">
        <is>
          <t>Q — Parcela Inicial</t>
        </is>
      </c>
      <c r="B27" s="32" t="inlineStr">
        <is>
          <t>Primeira parcela calculada pelo sistema escolhido.</t>
        </is>
      </c>
      <c r="F27" s="10" t="inlineStr">
        <is>
          <t>Calculado</t>
        </is>
      </c>
    </row>
    <row r="28" ht="18" customHeight="1">
      <c r="A28" s="34" t="inlineStr">
        <is>
          <t>R — Parcela Final</t>
        </is>
      </c>
      <c r="B28" s="24" t="inlineStr">
        <is>
          <t>Última parcela (igual à inicial no PRICE; menor no SAC).</t>
        </is>
      </c>
      <c r="F28" s="2" t="inlineStr">
        <is>
          <t>Calculado</t>
        </is>
      </c>
    </row>
    <row r="29" ht="18" customHeight="1">
      <c r="A29" s="33" t="inlineStr">
        <is>
          <t>S — Custo Total</t>
        </is>
      </c>
      <c r="B29" s="32" t="inlineStr">
        <is>
          <t>Soma total paga ao longo do financiamento.</t>
        </is>
      </c>
      <c r="F29" s="10" t="inlineStr">
        <is>
          <t>Calculado</t>
        </is>
      </c>
    </row>
    <row r="30" ht="18" customHeight="1">
      <c r="A30" s="34" t="inlineStr">
        <is>
          <t>T — Total de Juros</t>
        </is>
      </c>
      <c r="B30" s="24" t="inlineStr">
        <is>
          <t>Total pago em juros ao longo do período.</t>
        </is>
      </c>
      <c r="F30" s="2" t="inlineStr">
        <is>
          <t>Calculado</t>
        </is>
      </c>
    </row>
    <row r="31" ht="18" customHeight="1">
      <c r="A31" s="33" t="inlineStr">
        <is>
          <t>U — % Entrada</t>
        </is>
      </c>
      <c r="B31" s="32" t="inlineStr">
        <is>
          <t>Percentual da entrada sobre o valor do bem.</t>
        </is>
      </c>
      <c r="F31" s="10" t="inlineStr">
        <is>
          <t>Calculado</t>
        </is>
      </c>
    </row>
    <row r="32" ht="18" customHeight="1">
      <c r="A32" s="34" t="inlineStr">
        <is>
          <t>V — Alerta</t>
        </is>
      </c>
      <c r="B32" s="24" t="inlineStr">
        <is>
          <t>Indica ALERTA se parcela &gt; 30% da renda sugerida do produto.</t>
        </is>
      </c>
      <c r="F32" s="2" t="inlineStr">
        <is>
          <t>Calculado</t>
        </is>
      </c>
    </row>
    <row r="34" ht="30" customHeight="1">
      <c r="A34" s="35" t="inlineStr">
        <is>
          <t>⚠ ATENÇÃO: Células amarelas são campos de entrada. Não altere células em branco (calculadas). As fórmulas usam separador ponto-e-vírgula (padrão pt-BR).</t>
        </is>
      </c>
    </row>
  </sheetData>
  <mergeCells count="31">
    <mergeCell ref="A1:F1"/>
    <mergeCell ref="B2:F2"/>
    <mergeCell ref="B3:F3"/>
    <mergeCell ref="B4:F4"/>
    <mergeCell ref="B5:F5"/>
    <mergeCell ref="B6:F6"/>
    <mergeCell ref="A9:F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A34:F3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2026-04-20T09:59:12Z</dcterms:created>
  <dcterms:modified xmlns:dcterms="http://purl.org/dc/terms/" xmlns:xsi="http://www.w3.org/2001/XMLSchema-instance" xsi:type="dcterms:W3CDTF">2026-04-20T09:59:12Z</dcterms:modified>
</cp:coreProperties>
</file>