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o de Contas" sheetId="1" state="visible" r:id="rId1"/>
    <sheet xmlns:r="http://schemas.openxmlformats.org/officeDocument/2006/relationships" name="Lançamentos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&quot;%&quot;"/>
    <numFmt numFmtId="165" formatCode="&quot;R$ &quot;#,##0.00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F766E"/>
      <sz val="14"/>
    </font>
    <font>
      <name val="Calibri"/>
      <b val="1"/>
      <color rgb="000F766E"/>
      <sz val="10"/>
    </font>
    <font>
      <name val="Calibri"/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5" fontId="3" fillId="6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165" fontId="2" fillId="7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5" fontId="7" fillId="6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" fontId="7" fillId="6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65" fontId="3" fillId="0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  <sz val="10"/>
      </font>
      <fill>
        <patternFill patternType="solid">
          <fgColor rgb="00D1FAE5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por Conta Contábil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'Resumo'!I3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'Resumo'!$D$4:$D$13</f>
            </numRef>
          </cat>
          <val>
            <numRef>
              <f>'Resumo'!$I$4:$I$13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Débitos por Grupo</a:t>
            </a:r>
          </a:p>
        </rich>
      </tx>
    </title>
    <plotArea>
      <pieChart>
        <varyColors val="1"/>
        <ser>
          <idx val="0"/>
          <order val="0"/>
          <tx>
            <strRef>
              <f>'Resumo'!B30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6366F1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'Resumo'!$A$31:$A$35</f>
            </numRef>
          </cat>
          <val>
            <numRef>
              <f>'Resumo'!$B$31:$B$35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15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20" customWidth="1" min="3" max="3"/>
    <col width="12" customWidth="1" min="4" max="4"/>
    <col width="8" customWidth="1" min="5" max="5"/>
    <col width="20" customWidth="1" min="6" max="6"/>
    <col width="15" customWidth="1" min="7" max="7"/>
    <col width="30" customWidth="1" min="8" max="8"/>
  </cols>
  <sheetData>
    <row r="1" ht="30" customHeight="1">
      <c r="A1" s="1" t="inlineStr">
        <is>
          <t>PLANO DE CONTAS — RAZÃO CONTÁBIL</t>
        </is>
      </c>
    </row>
    <row r="2">
      <c r="A2" s="2" t="inlineStr">
        <is>
          <t>Código da Conta</t>
        </is>
      </c>
      <c r="B2" s="2" t="inlineStr">
        <is>
          <t>Conta Contábil</t>
        </is>
      </c>
      <c r="C2" s="2" t="inlineStr">
        <is>
          <t>Grupo</t>
        </is>
      </c>
      <c r="D2" s="2" t="inlineStr">
        <is>
          <t>Natureza</t>
        </is>
      </c>
      <c r="E2" s="2" t="inlineStr">
        <is>
          <t>Nível</t>
        </is>
      </c>
      <c r="F2" s="2" t="inlineStr">
        <is>
          <t>Centro de Custo Padrão</t>
        </is>
      </c>
      <c r="G2" s="2" t="inlineStr">
        <is>
          <t>Alíquota ISS (%)</t>
        </is>
      </c>
      <c r="H2" s="2" t="inlineStr">
        <is>
          <t>Observações</t>
        </is>
      </c>
    </row>
    <row r="3">
      <c r="A3" s="3" t="inlineStr">
        <is>
          <t>1.1.1.01</t>
        </is>
      </c>
      <c r="B3" s="4" t="inlineStr">
        <is>
          <t>Caixa</t>
        </is>
      </c>
      <c r="C3" s="3" t="inlineStr">
        <is>
          <t>Ativo</t>
        </is>
      </c>
      <c r="D3" s="3" t="inlineStr">
        <is>
          <t>Devedora</t>
        </is>
      </c>
      <c r="E3" s="3" t="n">
        <v>3</v>
      </c>
      <c r="F3" s="4" t="inlineStr">
        <is>
          <t>Administrativo</t>
        </is>
      </c>
      <c r="G3" s="5" t="n">
        <v>0</v>
      </c>
      <c r="H3" s="4" t="inlineStr">
        <is>
          <t>Disponibilidade imediata</t>
        </is>
      </c>
    </row>
    <row r="4">
      <c r="A4" s="6" t="inlineStr">
        <is>
          <t>1.1.2.01</t>
        </is>
      </c>
      <c r="B4" s="7" t="inlineStr">
        <is>
          <t>Bancos c/ Movimento</t>
        </is>
      </c>
      <c r="C4" s="6" t="inlineStr">
        <is>
          <t>Ativo</t>
        </is>
      </c>
      <c r="D4" s="6" t="inlineStr">
        <is>
          <t>Devedora</t>
        </is>
      </c>
      <c r="E4" s="6" t="n">
        <v>3</v>
      </c>
      <c r="F4" s="7" t="inlineStr">
        <is>
          <t>Administrativo</t>
        </is>
      </c>
      <c r="G4" s="8" t="n">
        <v>0</v>
      </c>
      <c r="H4" s="7" t="inlineStr">
        <is>
          <t>Conta corrente empresarial</t>
        </is>
      </c>
    </row>
    <row r="5">
      <c r="A5" s="3" t="inlineStr">
        <is>
          <t>1.1.3.01</t>
        </is>
      </c>
      <c r="B5" s="4" t="inlineStr">
        <is>
          <t>Clientes (Contas a Receber)</t>
        </is>
      </c>
      <c r="C5" s="3" t="inlineStr">
        <is>
          <t>Ativo</t>
        </is>
      </c>
      <c r="D5" s="3" t="inlineStr">
        <is>
          <t>Devedora</t>
        </is>
      </c>
      <c r="E5" s="3" t="n">
        <v>3</v>
      </c>
      <c r="F5" s="4" t="inlineStr">
        <is>
          <t>Comercial</t>
        </is>
      </c>
      <c r="G5" s="5" t="n">
        <v>0</v>
      </c>
      <c r="H5" s="4" t="inlineStr">
        <is>
          <t>Duplicatas a receber</t>
        </is>
      </c>
    </row>
    <row r="6">
      <c r="A6" s="6" t="inlineStr">
        <is>
          <t>2.1.1.01</t>
        </is>
      </c>
      <c r="B6" s="7" t="inlineStr">
        <is>
          <t>Fornecedores</t>
        </is>
      </c>
      <c r="C6" s="6" t="inlineStr">
        <is>
          <t>Passivo</t>
        </is>
      </c>
      <c r="D6" s="6" t="inlineStr">
        <is>
          <t>Credora</t>
        </is>
      </c>
      <c r="E6" s="6" t="n">
        <v>3</v>
      </c>
      <c r="F6" s="7" t="inlineStr">
        <is>
          <t>Suprimentos</t>
        </is>
      </c>
      <c r="G6" s="8" t="n">
        <v>0</v>
      </c>
      <c r="H6" s="7" t="inlineStr">
        <is>
          <t>Contas a pagar fornecedores</t>
        </is>
      </c>
    </row>
    <row r="7">
      <c r="A7" s="3" t="inlineStr">
        <is>
          <t>2.1.2.01</t>
        </is>
      </c>
      <c r="B7" s="4" t="inlineStr">
        <is>
          <t>INSS a Recolher</t>
        </is>
      </c>
      <c r="C7" s="3" t="inlineStr">
        <is>
          <t>Passivo</t>
        </is>
      </c>
      <c r="D7" s="3" t="inlineStr">
        <is>
          <t>Credora</t>
        </is>
      </c>
      <c r="E7" s="3" t="n">
        <v>3</v>
      </c>
      <c r="F7" s="4" t="inlineStr">
        <is>
          <t>Folha</t>
        </is>
      </c>
      <c r="G7" s="5" t="n">
        <v>0</v>
      </c>
      <c r="H7" s="4" t="inlineStr">
        <is>
          <t>Obrigação previdenciária</t>
        </is>
      </c>
    </row>
    <row r="8">
      <c r="A8" s="6" t="inlineStr">
        <is>
          <t>2.1.2.02</t>
        </is>
      </c>
      <c r="B8" s="7" t="inlineStr">
        <is>
          <t>FGTS a Recolher</t>
        </is>
      </c>
      <c r="C8" s="6" t="inlineStr">
        <is>
          <t>Passivo</t>
        </is>
      </c>
      <c r="D8" s="6" t="inlineStr">
        <is>
          <t>Credora</t>
        </is>
      </c>
      <c r="E8" s="6" t="n">
        <v>3</v>
      </c>
      <c r="F8" s="7" t="inlineStr">
        <is>
          <t>Folha</t>
        </is>
      </c>
      <c r="G8" s="8" t="n">
        <v>0</v>
      </c>
      <c r="H8" s="7" t="inlineStr">
        <is>
          <t>Fundo de Garantia</t>
        </is>
      </c>
    </row>
    <row r="9">
      <c r="A9" s="3" t="inlineStr">
        <is>
          <t>3.1.1.01</t>
        </is>
      </c>
      <c r="B9" s="4" t="inlineStr">
        <is>
          <t>Capital Social</t>
        </is>
      </c>
      <c r="C9" s="3" t="inlineStr">
        <is>
          <t>Patrimônio Líquido</t>
        </is>
      </c>
      <c r="D9" s="3" t="inlineStr">
        <is>
          <t>Credora</t>
        </is>
      </c>
      <c r="E9" s="3" t="n">
        <v>3</v>
      </c>
      <c r="F9" s="4" t="inlineStr"/>
      <c r="G9" s="3" t="inlineStr">
        <is>
          <t>0,00</t>
        </is>
      </c>
      <c r="H9" s="4" t="inlineStr">
        <is>
          <t>Integralização dos sócios</t>
        </is>
      </c>
    </row>
    <row r="10">
      <c r="A10" s="6" t="inlineStr">
        <is>
          <t>4.1.1.01</t>
        </is>
      </c>
      <c r="B10" s="7" t="inlineStr">
        <is>
          <t>Receita de Serviços</t>
        </is>
      </c>
      <c r="C10" s="6" t="inlineStr">
        <is>
          <t>Receita</t>
        </is>
      </c>
      <c r="D10" s="6" t="inlineStr">
        <is>
          <t>Credora</t>
        </is>
      </c>
      <c r="E10" s="6" t="n">
        <v>3</v>
      </c>
      <c r="F10" s="7" t="inlineStr">
        <is>
          <t>Operações</t>
        </is>
      </c>
      <c r="G10" s="8" t="n">
        <v>0.05</v>
      </c>
      <c r="H10" s="7" t="inlineStr">
        <is>
          <t>ISS 5% sobre serviços</t>
        </is>
      </c>
    </row>
    <row r="11">
      <c r="A11" s="3" t="inlineStr">
        <is>
          <t>5.1.1.01</t>
        </is>
      </c>
      <c r="B11" s="4" t="inlineStr">
        <is>
          <t>Despesa com Salários</t>
        </is>
      </c>
      <c r="C11" s="3" t="inlineStr">
        <is>
          <t>Despesa</t>
        </is>
      </c>
      <c r="D11" s="3" t="inlineStr">
        <is>
          <t>Devedora</t>
        </is>
      </c>
      <c r="E11" s="3" t="n">
        <v>3</v>
      </c>
      <c r="F11" s="4" t="inlineStr">
        <is>
          <t>Folha</t>
        </is>
      </c>
      <c r="G11" s="5" t="n">
        <v>0</v>
      </c>
      <c r="H11" s="4" t="inlineStr">
        <is>
          <t>Remuneração colaboradores</t>
        </is>
      </c>
    </row>
    <row r="12">
      <c r="A12" s="6" t="inlineStr">
        <is>
          <t>5.1.2.01</t>
        </is>
      </c>
      <c r="B12" s="7" t="inlineStr">
        <is>
          <t>Despesa com Aluguel</t>
        </is>
      </c>
      <c r="C12" s="6" t="inlineStr">
        <is>
          <t>Despesa</t>
        </is>
      </c>
      <c r="D12" s="6" t="inlineStr">
        <is>
          <t>Devedora</t>
        </is>
      </c>
      <c r="E12" s="6" t="n">
        <v>3</v>
      </c>
      <c r="F12" s="7" t="inlineStr">
        <is>
          <t>Administrativo</t>
        </is>
      </c>
      <c r="G12" s="8" t="n">
        <v>0</v>
      </c>
      <c r="H12" s="7" t="inlineStr">
        <is>
          <t>Aluguel sede administrativa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10" customWidth="1" min="3" max="3"/>
    <col width="32" customWidth="1" min="4" max="4"/>
    <col width="10" customWidth="1" min="5" max="5"/>
    <col width="13" customWidth="1" min="6" max="6"/>
    <col width="26" customWidth="1" min="7" max="7"/>
    <col width="18" customWidth="1" min="8" max="8"/>
    <col width="14" customWidth="1" min="9" max="9"/>
    <col width="12" customWidth="1" min="10" max="10"/>
    <col width="12" customWidth="1" min="11" max="11"/>
    <col width="14" customWidth="1" min="12" max="12"/>
    <col width="16" customWidth="1" min="13" max="13"/>
    <col width="14" customWidth="1" min="14" max="14"/>
    <col width="14" customWidth="1" min="15" max="15"/>
    <col width="10" customWidth="1" min="16" max="16"/>
    <col width="22" customWidth="1" min="17" max="17"/>
  </cols>
  <sheetData>
    <row r="1" ht="30" customHeight="1">
      <c r="A1" s="1" t="inlineStr">
        <is>
          <t>LIVRO RAZÃO — REGISTRO DE LANÇAMENTOS CONTÁBEIS</t>
        </is>
      </c>
    </row>
    <row r="2">
      <c r="A2" s="2" t="inlineStr">
        <is>
          <t>Data</t>
        </is>
      </c>
      <c r="B2" s="2" t="inlineStr">
        <is>
          <t>Nº Lote</t>
        </is>
      </c>
      <c r="C2" s="2" t="inlineStr">
        <is>
          <t>Nº Lançto</t>
        </is>
      </c>
      <c r="D2" s="2" t="inlineStr">
        <is>
          <t>Histórico / Descrição</t>
        </is>
      </c>
      <c r="E2" s="2" t="inlineStr">
        <is>
          <t>Tipo Doc</t>
        </is>
      </c>
      <c r="F2" s="2" t="inlineStr">
        <is>
          <t>Nº Documento</t>
        </is>
      </c>
      <c r="G2" s="2" t="inlineStr">
        <is>
          <t>Cliente / Fornecedor</t>
        </is>
      </c>
      <c r="H2" s="2" t="inlineStr">
        <is>
          <t>CPF/CNPJ</t>
        </is>
      </c>
      <c r="I2" s="2" t="inlineStr">
        <is>
          <t>Cidade</t>
        </is>
      </c>
      <c r="J2" s="2" t="inlineStr">
        <is>
          <t>Cta Débito</t>
        </is>
      </c>
      <c r="K2" s="2" t="inlineStr">
        <is>
          <t>Cta Crédito</t>
        </is>
      </c>
      <c r="L2" s="2" t="inlineStr">
        <is>
          <t>Valor (R$)</t>
        </is>
      </c>
      <c r="M2" s="2" t="inlineStr">
        <is>
          <t>Centro de Custo</t>
        </is>
      </c>
      <c r="N2" s="2" t="inlineStr">
        <is>
          <t>Grupo (auto)</t>
        </is>
      </c>
      <c r="O2" s="2" t="inlineStr">
        <is>
          <t>Natureza (auto)</t>
        </is>
      </c>
      <c r="P2" s="2" t="inlineStr">
        <is>
          <t>Status</t>
        </is>
      </c>
      <c r="Q2" s="2" t="inlineStr">
        <is>
          <t>Observações</t>
        </is>
      </c>
    </row>
    <row r="3">
      <c r="A3" s="9" t="inlineStr">
        <is>
          <t>05/01/2026</t>
        </is>
      </c>
      <c r="B3" s="9" t="inlineStr">
        <is>
          <t>2026-01</t>
        </is>
      </c>
      <c r="C3" s="9" t="n">
        <v>1</v>
      </c>
      <c r="D3" s="10" t="inlineStr">
        <is>
          <t>Recebimento NF-e 1523</t>
        </is>
      </c>
      <c r="E3" s="9" t="inlineStr">
        <is>
          <t>NF-e</t>
        </is>
      </c>
      <c r="F3" s="9" t="inlineStr">
        <is>
          <t>1523</t>
        </is>
      </c>
      <c r="G3" s="10" t="inlineStr">
        <is>
          <t>Construtora Almeida Ltda</t>
        </is>
      </c>
      <c r="H3" s="10" t="inlineStr">
        <is>
          <t>12.345.678/0001-90</t>
        </is>
      </c>
      <c r="I3" s="10" t="inlineStr">
        <is>
          <t>São Paulo</t>
        </is>
      </c>
      <c r="J3" s="9" t="inlineStr">
        <is>
          <t>1.1.2.01</t>
        </is>
      </c>
      <c r="K3" s="9" t="inlineStr">
        <is>
          <t>4.1.1.01</t>
        </is>
      </c>
      <c r="L3" s="11" t="n">
        <v>18500</v>
      </c>
      <c r="M3" s="10" t="inlineStr">
        <is>
          <t>Operações</t>
        </is>
      </c>
      <c r="N3" s="3">
        <f>IFERROR(VLOOKUP(J3,'Plano de Contas'!$A:$C,3,FALSE),"")</f>
        <v/>
      </c>
      <c r="O3" s="3">
        <f>IFERROR(VLOOKUP(J3,'Plano de Contas'!$A:$D,4,FALSE),"")</f>
        <v/>
      </c>
      <c r="P3" s="12">
        <f>IF(OR(L3&lt;=0,J3="",K3=""),"Alerta","OK")</f>
        <v/>
      </c>
      <c r="Q3" s="4" t="inlineStr"/>
    </row>
    <row r="4">
      <c r="A4" s="9" t="inlineStr">
        <is>
          <t>07/01/2026</t>
        </is>
      </c>
      <c r="B4" s="9" t="inlineStr">
        <is>
          <t>2026-01</t>
        </is>
      </c>
      <c r="C4" s="9" t="n">
        <v>2</v>
      </c>
      <c r="D4" s="10" t="inlineStr">
        <is>
          <t>Pagto aluguel janeiro</t>
        </is>
      </c>
      <c r="E4" s="9" t="inlineStr">
        <is>
          <t>Boleto</t>
        </is>
      </c>
      <c r="F4" s="9" t="inlineStr">
        <is>
          <t>984512</t>
        </is>
      </c>
      <c r="G4" s="10" t="inlineStr">
        <is>
          <t>Imobiliária Boa Vista</t>
        </is>
      </c>
      <c r="H4" s="10" t="inlineStr">
        <is>
          <t>45.222.333/0001-10</t>
        </is>
      </c>
      <c r="I4" s="10" t="inlineStr">
        <is>
          <t>Campinas</t>
        </is>
      </c>
      <c r="J4" s="9" t="inlineStr">
        <is>
          <t>5.1.2.01</t>
        </is>
      </c>
      <c r="K4" s="9" t="inlineStr">
        <is>
          <t>1.1.2.01</t>
        </is>
      </c>
      <c r="L4" s="11" t="n">
        <v>3200</v>
      </c>
      <c r="M4" s="10" t="inlineStr">
        <is>
          <t>Administrativo</t>
        </is>
      </c>
      <c r="N4" s="6">
        <f>IFERROR(VLOOKUP(J4,'Plano de Contas'!$A:$C,3,FALSE),"")</f>
        <v/>
      </c>
      <c r="O4" s="6">
        <f>IFERROR(VLOOKUP(J4,'Plano de Contas'!$A:$D,4,FALSE),"")</f>
        <v/>
      </c>
      <c r="P4" s="13">
        <f>IF(OR(L4&lt;=0,J4="",K4=""),"Alerta","OK")</f>
        <v/>
      </c>
      <c r="Q4" s="7" t="inlineStr"/>
    </row>
    <row r="5">
      <c r="A5" s="9" t="inlineStr">
        <is>
          <t>10/01/2026</t>
        </is>
      </c>
      <c r="B5" s="9" t="inlineStr">
        <is>
          <t>2026-01</t>
        </is>
      </c>
      <c r="C5" s="9" t="n">
        <v>3</v>
      </c>
      <c r="D5" s="10" t="inlineStr">
        <is>
          <t>Emissão NF-e cliente a prazo</t>
        </is>
      </c>
      <c r="E5" s="9" t="inlineStr">
        <is>
          <t>NF-e</t>
        </is>
      </c>
      <c r="F5" s="9" t="inlineStr">
        <is>
          <t>1540</t>
        </is>
      </c>
      <c r="G5" s="10" t="inlineStr">
        <is>
          <t>Marina Souza ME</t>
        </is>
      </c>
      <c r="H5" s="10" t="inlineStr">
        <is>
          <t>123.456.789-10</t>
        </is>
      </c>
      <c r="I5" s="10" t="inlineStr">
        <is>
          <t>Santos</t>
        </is>
      </c>
      <c r="J5" s="9" t="inlineStr">
        <is>
          <t>1.1.3.01</t>
        </is>
      </c>
      <c r="K5" s="9" t="inlineStr">
        <is>
          <t>4.1.1.01</t>
        </is>
      </c>
      <c r="L5" s="11" t="n">
        <v>7900</v>
      </c>
      <c r="M5" s="10" t="inlineStr">
        <is>
          <t>Comercial</t>
        </is>
      </c>
      <c r="N5" s="3">
        <f>IFERROR(VLOOKUP(J5,'Plano de Contas'!$A:$C,3,FALSE),"")</f>
        <v/>
      </c>
      <c r="O5" s="3">
        <f>IFERROR(VLOOKUP(J5,'Plano de Contas'!$A:$D,4,FALSE),"")</f>
        <v/>
      </c>
      <c r="P5" s="12">
        <f>IF(OR(L5&lt;=0,J5="",K5=""),"Alerta","OK")</f>
        <v/>
      </c>
      <c r="Q5" s="4" t="inlineStr"/>
    </row>
    <row r="6">
      <c r="A6" s="9" t="inlineStr">
        <is>
          <t>15/01/2026</t>
        </is>
      </c>
      <c r="B6" s="9" t="inlineStr">
        <is>
          <t>2026-01</t>
        </is>
      </c>
      <c r="C6" s="9" t="n">
        <v>4</v>
      </c>
      <c r="D6" s="10" t="inlineStr">
        <is>
          <t>Pgto fornecedor materiais</t>
        </is>
      </c>
      <c r="E6" s="9" t="inlineStr">
        <is>
          <t>Boleto</t>
        </is>
      </c>
      <c r="F6" s="9" t="inlineStr">
        <is>
          <t>77110</t>
        </is>
      </c>
      <c r="G6" s="10" t="inlineStr">
        <is>
          <t>Papelaria Rio Branco</t>
        </is>
      </c>
      <c r="H6" s="10" t="inlineStr">
        <is>
          <t>33.444.555/0001-22</t>
        </is>
      </c>
      <c r="I6" s="10" t="inlineStr">
        <is>
          <t>Rio de Janeiro</t>
        </is>
      </c>
      <c r="J6" s="9" t="inlineStr">
        <is>
          <t>2.1.1.01</t>
        </is>
      </c>
      <c r="K6" s="9" t="inlineStr">
        <is>
          <t>1.1.2.01</t>
        </is>
      </c>
      <c r="L6" s="11" t="n">
        <v>1450</v>
      </c>
      <c r="M6" s="10" t="inlineStr">
        <is>
          <t>Suprimentos</t>
        </is>
      </c>
      <c r="N6" s="6">
        <f>IFERROR(VLOOKUP(J6,'Plano de Contas'!$A:$C,3,FALSE),"")</f>
        <v/>
      </c>
      <c r="O6" s="6">
        <f>IFERROR(VLOOKUP(J6,'Plano de Contas'!$A:$D,4,FALSE),"")</f>
        <v/>
      </c>
      <c r="P6" s="13">
        <f>IF(OR(L6&lt;=0,J6="",K6=""),"Alerta","OK")</f>
        <v/>
      </c>
      <c r="Q6" s="7" t="inlineStr"/>
    </row>
    <row r="7">
      <c r="A7" s="9" t="inlineStr">
        <is>
          <t>20/01/2026</t>
        </is>
      </c>
      <c r="B7" s="9" t="inlineStr">
        <is>
          <t>2026-01</t>
        </is>
      </c>
      <c r="C7" s="9" t="n">
        <v>5</v>
      </c>
      <c r="D7" s="10" t="inlineStr">
        <is>
          <t>Folha de pagamento janeiro</t>
        </is>
      </c>
      <c r="E7" s="9" t="inlineStr">
        <is>
          <t>Recibo</t>
        </is>
      </c>
      <c r="F7" s="9" t="inlineStr">
        <is>
          <t>FP0126</t>
        </is>
      </c>
      <c r="G7" s="10" t="inlineStr">
        <is>
          <t>Funcionários</t>
        </is>
      </c>
      <c r="H7" s="10" t="inlineStr"/>
      <c r="I7" s="10" t="inlineStr">
        <is>
          <t>São Paulo</t>
        </is>
      </c>
      <c r="J7" s="9" t="inlineStr">
        <is>
          <t>5.1.1.01</t>
        </is>
      </c>
      <c r="K7" s="9" t="inlineStr">
        <is>
          <t>1.1.2.01</t>
        </is>
      </c>
      <c r="L7" s="11" t="n">
        <v>12300</v>
      </c>
      <c r="M7" s="10" t="inlineStr">
        <is>
          <t>Folha</t>
        </is>
      </c>
      <c r="N7" s="3">
        <f>IFERROR(VLOOKUP(J7,'Plano de Contas'!$A:$C,3,FALSE),"")</f>
        <v/>
      </c>
      <c r="O7" s="3">
        <f>IFERROR(VLOOKUP(J7,'Plano de Contas'!$A:$D,4,FALSE),"")</f>
        <v/>
      </c>
      <c r="P7" s="12">
        <f>IF(OR(L7&lt;=0,J7="",K7=""),"Alerta","OK")</f>
        <v/>
      </c>
      <c r="Q7" s="4" t="inlineStr"/>
    </row>
    <row r="8">
      <c r="A8" s="9" t="inlineStr">
        <is>
          <t>22/01/2026</t>
        </is>
      </c>
      <c r="B8" s="9" t="inlineStr">
        <is>
          <t>2026-01</t>
        </is>
      </c>
      <c r="C8" s="9" t="n">
        <v>6</v>
      </c>
      <c r="D8" s="10" t="inlineStr">
        <is>
          <t>Recolhimento INSS empresa</t>
        </is>
      </c>
      <c r="E8" s="9" t="inlineStr">
        <is>
          <t>DARF</t>
        </is>
      </c>
      <c r="F8" s="9" t="inlineStr">
        <is>
          <t>INSS0126</t>
        </is>
      </c>
      <c r="G8" s="10" t="inlineStr">
        <is>
          <t>Receita Federal</t>
        </is>
      </c>
      <c r="H8" s="10" t="inlineStr"/>
      <c r="I8" s="10" t="inlineStr">
        <is>
          <t>São Paulo</t>
        </is>
      </c>
      <c r="J8" s="9" t="inlineStr">
        <is>
          <t>2.1.2.01</t>
        </is>
      </c>
      <c r="K8" s="9" t="inlineStr">
        <is>
          <t>1.1.2.01</t>
        </is>
      </c>
      <c r="L8" s="11" t="n">
        <v>2706</v>
      </c>
      <c r="M8" s="10" t="inlineStr">
        <is>
          <t>Folha</t>
        </is>
      </c>
      <c r="N8" s="6">
        <f>IFERROR(VLOOKUP(J8,'Plano de Contas'!$A:$C,3,FALSE),"")</f>
        <v/>
      </c>
      <c r="O8" s="6">
        <f>IFERROR(VLOOKUP(J8,'Plano de Contas'!$A:$D,4,FALSE),"")</f>
        <v/>
      </c>
      <c r="P8" s="13">
        <f>IF(OR(L8&lt;=0,J8="",K8=""),"Alerta","OK")</f>
        <v/>
      </c>
      <c r="Q8" s="7" t="inlineStr">
        <is>
          <t>INSS patronal 20%</t>
        </is>
      </c>
    </row>
    <row r="9">
      <c r="A9" s="9" t="inlineStr">
        <is>
          <t>25/01/2026</t>
        </is>
      </c>
      <c r="B9" s="9" t="inlineStr">
        <is>
          <t>2026-01</t>
        </is>
      </c>
      <c r="C9" s="9" t="n">
        <v>7</v>
      </c>
      <c r="D9" s="10" t="inlineStr">
        <is>
          <t>Recolhimento FGTS janeiro</t>
        </is>
      </c>
      <c r="E9" s="9" t="inlineStr">
        <is>
          <t>DARF</t>
        </is>
      </c>
      <c r="F9" s="9" t="inlineStr">
        <is>
          <t>FGTS0126</t>
        </is>
      </c>
      <c r="G9" s="10" t="inlineStr">
        <is>
          <t>Caixa Econômica Federal</t>
        </is>
      </c>
      <c r="H9" s="10" t="inlineStr"/>
      <c r="I9" s="10" t="inlineStr">
        <is>
          <t>São Paulo</t>
        </is>
      </c>
      <c r="J9" s="9" t="inlineStr">
        <is>
          <t>2.1.2.02</t>
        </is>
      </c>
      <c r="K9" s="9" t="inlineStr">
        <is>
          <t>1.1.2.01</t>
        </is>
      </c>
      <c r="L9" s="11" t="n">
        <v>984</v>
      </c>
      <c r="M9" s="10" t="inlineStr">
        <is>
          <t>Folha</t>
        </is>
      </c>
      <c r="N9" s="3">
        <f>IFERROR(VLOOKUP(J9,'Plano de Contas'!$A:$C,3,FALSE),"")</f>
        <v/>
      </c>
      <c r="O9" s="3">
        <f>IFERROR(VLOOKUP(J9,'Plano de Contas'!$A:$D,4,FALSE),"")</f>
        <v/>
      </c>
      <c r="P9" s="12">
        <f>IF(OR(L9&lt;=0,J9="",K9=""),"Alerta","OK")</f>
        <v/>
      </c>
      <c r="Q9" s="4" t="inlineStr">
        <is>
          <t>FGTS 8%</t>
        </is>
      </c>
    </row>
    <row r="10">
      <c r="A10" s="9" t="inlineStr">
        <is>
          <t>28/01/2026</t>
        </is>
      </c>
      <c r="B10" s="9" t="inlineStr">
        <is>
          <t>2026-01</t>
        </is>
      </c>
      <c r="C10" s="9" t="n">
        <v>8</v>
      </c>
      <c r="D10" s="10" t="inlineStr">
        <is>
          <t>Recebimento duplicata Marina Souza</t>
        </is>
      </c>
      <c r="E10" s="9" t="inlineStr">
        <is>
          <t>Boleto</t>
        </is>
      </c>
      <c r="F10" s="9" t="inlineStr">
        <is>
          <t>DUP1540</t>
        </is>
      </c>
      <c r="G10" s="10" t="inlineStr">
        <is>
          <t>Marina Souza ME</t>
        </is>
      </c>
      <c r="H10" s="10" t="inlineStr">
        <is>
          <t>123.456.789-10</t>
        </is>
      </c>
      <c r="I10" s="10" t="inlineStr">
        <is>
          <t>Santos</t>
        </is>
      </c>
      <c r="J10" s="9" t="inlineStr">
        <is>
          <t>1.1.2.01</t>
        </is>
      </c>
      <c r="K10" s="9" t="inlineStr">
        <is>
          <t>1.1.3.01</t>
        </is>
      </c>
      <c r="L10" s="11" t="n">
        <v>7900</v>
      </c>
      <c r="M10" s="10" t="inlineStr">
        <is>
          <t>Comercial</t>
        </is>
      </c>
      <c r="N10" s="6">
        <f>IFERROR(VLOOKUP(J10,'Plano de Contas'!$A:$C,3,FALSE),"")</f>
        <v/>
      </c>
      <c r="O10" s="6">
        <f>IFERROR(VLOOKUP(J10,'Plano de Contas'!$A:$D,4,FALSE),"")</f>
        <v/>
      </c>
      <c r="P10" s="13">
        <f>IF(OR(L10&lt;=0,J10="",K10=""),"Alerta","OK")</f>
        <v/>
      </c>
      <c r="Q10" s="7" t="inlineStr">
        <is>
          <t>Liquidação duplicata</t>
        </is>
      </c>
    </row>
    <row r="11">
      <c r="A11" s="9" t="inlineStr">
        <is>
          <t>30/01/2026</t>
        </is>
      </c>
      <c r="B11" s="9" t="inlineStr">
        <is>
          <t>2026-01</t>
        </is>
      </c>
      <c r="C11" s="9" t="n">
        <v>9</v>
      </c>
      <c r="D11" s="10" t="inlineStr">
        <is>
          <t>Aporte capital sócio</t>
        </is>
      </c>
      <c r="E11" s="9" t="inlineStr">
        <is>
          <t>Recibo</t>
        </is>
      </c>
      <c r="F11" s="9" t="inlineStr">
        <is>
          <t>CAP001</t>
        </is>
      </c>
      <c r="G11" s="10" t="inlineStr">
        <is>
          <t>João Mendes — Sócio</t>
        </is>
      </c>
      <c r="H11" s="10" t="inlineStr">
        <is>
          <t>987.654.321-00</t>
        </is>
      </c>
      <c r="I11" s="10" t="inlineStr">
        <is>
          <t>São Paulo</t>
        </is>
      </c>
      <c r="J11" s="9" t="inlineStr">
        <is>
          <t>1.1.2.01</t>
        </is>
      </c>
      <c r="K11" s="9" t="inlineStr">
        <is>
          <t>3.1.1.01</t>
        </is>
      </c>
      <c r="L11" s="11" t="n">
        <v>50000</v>
      </c>
      <c r="M11" s="10" t="inlineStr">
        <is>
          <t>Administrativo</t>
        </is>
      </c>
      <c r="N11" s="3">
        <f>IFERROR(VLOOKUP(J11,'Plano de Contas'!$A:$C,3,FALSE),"")</f>
        <v/>
      </c>
      <c r="O11" s="3">
        <f>IFERROR(VLOOKUP(J11,'Plano de Contas'!$A:$D,4,FALSE),"")</f>
        <v/>
      </c>
      <c r="P11" s="12">
        <f>IF(OR(L11&lt;=0,J11="",K11=""),"Alerta","OK")</f>
        <v/>
      </c>
      <c r="Q11" s="4" t="inlineStr">
        <is>
          <t>Aporte inicial de capital</t>
        </is>
      </c>
    </row>
    <row r="12">
      <c r="B12" s="14" t="inlineStr">
        <is>
          <t>Qtd Lançtos:</t>
        </is>
      </c>
      <c r="C12" s="15">
        <f>COUNTA(A3:A11)</f>
        <v/>
      </c>
      <c r="K12" s="14" t="inlineStr">
        <is>
          <t>TOTAL LANÇAMENTOS:</t>
        </is>
      </c>
      <c r="L12" s="16">
        <f>SUM(L3:L11)</f>
        <v/>
      </c>
    </row>
  </sheetData>
  <mergeCells count="1">
    <mergeCell ref="A1:Q1"/>
  </mergeCells>
  <conditionalFormatting sqref="P3:P11">
    <cfRule type="expression" priority="1" dxfId="0" stopIfTrue="1">
      <formula>P3="OK"</formula>
    </cfRule>
    <cfRule type="expression" priority="2" dxfId="1" stopIfTrue="1">
      <formula>P3="Alerta"</formula>
    </cfRule>
  </conditionalFormatting>
  <dataValidations count="1">
    <dataValidation sqref="E3:E200" showErrorMessage="1" showInputMessage="1" allowBlank="1" type="list">
      <formula1>"NF-e,Boleto,Recibo,CT-e,DARF,Outros"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4" customWidth="1" min="3" max="3"/>
    <col width="14" customWidth="1" min="4" max="4"/>
    <col width="26" customWidth="1" min="5" max="5"/>
    <col width="20" customWidth="1" min="6" max="6"/>
    <col width="16" customWidth="1" min="7" max="7"/>
    <col width="16" customWidth="1" min="8" max="8"/>
    <col width="16" customWidth="1" min="9" max="9"/>
    <col width="14" customWidth="1" min="10" max="10"/>
    <col width="14" customWidth="1" min="11" max="11"/>
  </cols>
  <sheetData>
    <row r="1" ht="35" customHeight="1">
      <c r="A1" s="17" t="inlineStr">
        <is>
          <t>RESUMO DO RAZÃO CONTÁBIL — DASHBOARD GERENCIAL</t>
        </is>
      </c>
    </row>
    <row r="2">
      <c r="A2" s="15" t="inlineStr">
        <is>
          <t>INDICADORES PRINCIPAIS</t>
        </is>
      </c>
      <c r="D2" s="15" t="n"/>
    </row>
    <row r="3" ht="22" customHeight="1">
      <c r="A3" s="18" t="inlineStr">
        <is>
          <t>Total Lançamentos (R$)</t>
        </is>
      </c>
      <c r="B3" s="19">
        <f>SUM(Lançamentos!L3:L11)</f>
        <v/>
      </c>
      <c r="D3" s="2" t="inlineStr">
        <is>
          <t>Conta</t>
        </is>
      </c>
      <c r="E3" s="2" t="inlineStr">
        <is>
          <t>Descrição</t>
        </is>
      </c>
      <c r="F3" s="2" t="inlineStr">
        <is>
          <t>Grupo</t>
        </is>
      </c>
      <c r="G3" s="2" t="inlineStr">
        <is>
          <t>Débitos (R$)</t>
        </is>
      </c>
      <c r="H3" s="2" t="inlineStr">
        <is>
          <t>Créditos (R$)</t>
        </is>
      </c>
      <c r="I3" s="2" t="inlineStr">
        <is>
          <t>Saldo (R$)</t>
        </is>
      </c>
    </row>
    <row r="4" ht="22" customHeight="1">
      <c r="A4" s="20" t="inlineStr">
        <is>
          <t>Qtd de Lançamentos</t>
        </is>
      </c>
      <c r="B4" s="21">
        <f>COUNTA(Lançamentos!A3:A11)</f>
        <v/>
      </c>
      <c r="D4" s="6" t="inlineStr">
        <is>
          <t>1.1.1.01</t>
        </is>
      </c>
      <c r="E4" s="7" t="inlineStr">
        <is>
          <t>Caixa</t>
        </is>
      </c>
      <c r="F4" s="6" t="inlineStr">
        <is>
          <t>Ativo</t>
        </is>
      </c>
      <c r="G4" s="22">
        <f>SUMIF(Lançamentos!$J$3:$J$11,D4,Lançamentos!$L$3:$L$11)</f>
        <v/>
      </c>
      <c r="H4" s="22">
        <f>SUMIF(Lançamentos!$K$3:$K$11,D4,Lançamentos!$L$3:$L$11)</f>
        <v/>
      </c>
      <c r="I4" s="23">
        <f>G4-H4</f>
        <v/>
      </c>
    </row>
    <row r="5" ht="22" customHeight="1">
      <c r="A5" s="18" t="inlineStr">
        <is>
          <t>Lançamentos OK</t>
        </is>
      </c>
      <c r="B5" s="21">
        <f>COUNTIF(Lançamentos!P3:P11,"OK")</f>
        <v/>
      </c>
      <c r="D5" s="3" t="inlineStr">
        <is>
          <t>1.1.2.01</t>
        </is>
      </c>
      <c r="E5" s="4" t="inlineStr">
        <is>
          <t>Bancos c/ Movimento</t>
        </is>
      </c>
      <c r="F5" s="3" t="inlineStr">
        <is>
          <t>Ativo</t>
        </is>
      </c>
      <c r="G5" s="24">
        <f>SUMIF(Lançamentos!$J$3:$J$11,D5,Lançamentos!$L$3:$L$11)</f>
        <v/>
      </c>
      <c r="H5" s="24">
        <f>SUMIF(Lançamentos!$K$3:$K$11,D5,Lançamentos!$L$3:$L$11)</f>
        <v/>
      </c>
      <c r="I5" s="25">
        <f>G5-H5</f>
        <v/>
      </c>
    </row>
    <row r="6" ht="22" customHeight="1">
      <c r="A6" s="20" t="inlineStr">
        <is>
          <t>Lançamentos c/ Alerta</t>
        </is>
      </c>
      <c r="B6" s="21">
        <f>COUNTIF(Lançamentos!P3:P11,"Alerta")</f>
        <v/>
      </c>
      <c r="D6" s="6" t="inlineStr">
        <is>
          <t>1.1.3.01</t>
        </is>
      </c>
      <c r="E6" s="7" t="inlineStr">
        <is>
          <t>Clientes (Contas a Receber)</t>
        </is>
      </c>
      <c r="F6" s="6" t="inlineStr">
        <is>
          <t>Ativo</t>
        </is>
      </c>
      <c r="G6" s="22">
        <f>SUMIF(Lançamentos!$J$3:$J$11,D6,Lançamentos!$L$3:$L$11)</f>
        <v/>
      </c>
      <c r="H6" s="22">
        <f>SUMIF(Lançamentos!$K$3:$K$11,D6,Lançamentos!$L$3:$L$11)</f>
        <v/>
      </c>
      <c r="I6" s="23">
        <f>G6-H6</f>
        <v/>
      </c>
    </row>
    <row r="7" ht="22" customHeight="1">
      <c r="A7" s="18" t="inlineStr">
        <is>
          <t>Média por Lançamento (R$)</t>
        </is>
      </c>
      <c r="B7" s="19">
        <f>IFERROR(SUM(Lançamentos!L3:L11)/COUNTA(Lançamentos!A3:A11),0)</f>
        <v/>
      </c>
      <c r="D7" s="3" t="inlineStr">
        <is>
          <t>2.1.1.01</t>
        </is>
      </c>
      <c r="E7" s="4" t="inlineStr">
        <is>
          <t>Fornecedores</t>
        </is>
      </c>
      <c r="F7" s="3" t="inlineStr">
        <is>
          <t>Passivo</t>
        </is>
      </c>
      <c r="G7" s="24">
        <f>SUMIF(Lançamentos!$J$3:$J$11,D7,Lançamentos!$L$3:$L$11)</f>
        <v/>
      </c>
      <c r="H7" s="24">
        <f>SUMIF(Lançamentos!$K$3:$K$11,D7,Lançamentos!$L$3:$L$11)</f>
        <v/>
      </c>
      <c r="I7" s="25">
        <f>G7-H7</f>
        <v/>
      </c>
    </row>
    <row r="8" ht="22" customHeight="1">
      <c r="A8" s="20" t="inlineStr">
        <is>
          <t>Maior Lançamento (R$)</t>
        </is>
      </c>
      <c r="B8" s="19">
        <f>MAX(Lançamentos!L3:L11)</f>
        <v/>
      </c>
      <c r="D8" s="6" t="inlineStr">
        <is>
          <t>2.1.2.01</t>
        </is>
      </c>
      <c r="E8" s="7" t="inlineStr">
        <is>
          <t>INSS a Recolher</t>
        </is>
      </c>
      <c r="F8" s="6" t="inlineStr">
        <is>
          <t>Passivo</t>
        </is>
      </c>
      <c r="G8" s="22">
        <f>SUMIF(Lançamentos!$J$3:$J$11,D8,Lançamentos!$L$3:$L$11)</f>
        <v/>
      </c>
      <c r="H8" s="22">
        <f>SUMIF(Lançamentos!$K$3:$K$11,D8,Lançamentos!$L$3:$L$11)</f>
        <v/>
      </c>
      <c r="I8" s="23">
        <f>G8-H8</f>
        <v/>
      </c>
    </row>
    <row r="9" ht="22" customHeight="1">
      <c r="A9" s="18" t="inlineStr">
        <is>
          <t>Menor Lançamento (R$)</t>
        </is>
      </c>
      <c r="B9" s="19">
        <f>MIN(Lançamentos!L3:L11)</f>
        <v/>
      </c>
      <c r="D9" s="3" t="inlineStr">
        <is>
          <t>2.1.2.02</t>
        </is>
      </c>
      <c r="E9" s="4" t="inlineStr">
        <is>
          <t>FGTS a Recolher</t>
        </is>
      </c>
      <c r="F9" s="3" t="inlineStr">
        <is>
          <t>Passivo</t>
        </is>
      </c>
      <c r="G9" s="24">
        <f>SUMIF(Lançamentos!$J$3:$J$11,D9,Lançamentos!$L$3:$L$11)</f>
        <v/>
      </c>
      <c r="H9" s="24">
        <f>SUMIF(Lançamentos!$K$3:$K$11,D9,Lançamentos!$L$3:$L$11)</f>
        <v/>
      </c>
      <c r="I9" s="25">
        <f>G9-H9</f>
        <v/>
      </c>
    </row>
    <row r="10">
      <c r="D10" s="6" t="inlineStr">
        <is>
          <t>3.1.1.01</t>
        </is>
      </c>
      <c r="E10" s="7" t="inlineStr">
        <is>
          <t>Capital Social</t>
        </is>
      </c>
      <c r="F10" s="6" t="inlineStr">
        <is>
          <t>Patrimônio Líquido</t>
        </is>
      </c>
      <c r="G10" s="22">
        <f>SUMIF(Lançamentos!$J$3:$J$11,D10,Lançamentos!$L$3:$L$11)</f>
        <v/>
      </c>
      <c r="H10" s="22">
        <f>SUMIF(Lançamentos!$K$3:$K$11,D10,Lançamentos!$L$3:$L$11)</f>
        <v/>
      </c>
      <c r="I10" s="23">
        <f>G10-H10</f>
        <v/>
      </c>
    </row>
    <row r="11">
      <c r="D11" s="3" t="inlineStr">
        <is>
          <t>4.1.1.01</t>
        </is>
      </c>
      <c r="E11" s="4" t="inlineStr">
        <is>
          <t>Receita de Serviços</t>
        </is>
      </c>
      <c r="F11" s="3" t="inlineStr">
        <is>
          <t>Receita</t>
        </is>
      </c>
      <c r="G11" s="24">
        <f>SUMIF(Lançamentos!$J$3:$J$11,D11,Lançamentos!$L$3:$L$11)</f>
        <v/>
      </c>
      <c r="H11" s="24">
        <f>SUMIF(Lançamentos!$K$3:$K$11,D11,Lançamentos!$L$3:$L$11)</f>
        <v/>
      </c>
      <c r="I11" s="25">
        <f>G11-H11</f>
        <v/>
      </c>
    </row>
    <row r="12">
      <c r="D12" s="6" t="inlineStr">
        <is>
          <t>5.1.1.01</t>
        </is>
      </c>
      <c r="E12" s="7" t="inlineStr">
        <is>
          <t>Despesa com Salários</t>
        </is>
      </c>
      <c r="F12" s="6" t="inlineStr">
        <is>
          <t>Despesa</t>
        </is>
      </c>
      <c r="G12" s="22">
        <f>SUMIF(Lançamentos!$J$3:$J$11,D12,Lançamentos!$L$3:$L$11)</f>
        <v/>
      </c>
      <c r="H12" s="22">
        <f>SUMIF(Lançamentos!$K$3:$K$11,D12,Lançamentos!$L$3:$L$11)</f>
        <v/>
      </c>
      <c r="I12" s="23">
        <f>G12-H12</f>
        <v/>
      </c>
    </row>
    <row r="13">
      <c r="D13" s="3" t="inlineStr">
        <is>
          <t>5.1.2.01</t>
        </is>
      </c>
      <c r="E13" s="4" t="inlineStr">
        <is>
          <t>Despesa com Aluguel</t>
        </is>
      </c>
      <c r="F13" s="3" t="inlineStr">
        <is>
          <t>Despesa</t>
        </is>
      </c>
      <c r="G13" s="24">
        <f>SUMIF(Lançamentos!$J$3:$J$11,D13,Lançamentos!$L$3:$L$11)</f>
        <v/>
      </c>
      <c r="H13" s="24">
        <f>SUMIF(Lançamentos!$K$3:$K$11,D13,Lançamentos!$L$3:$L$11)</f>
        <v/>
      </c>
      <c r="I13" s="25">
        <f>G13-H13</f>
        <v/>
      </c>
    </row>
    <row r="14">
      <c r="D14" s="15" t="inlineStr">
        <is>
          <t>TOTAIS</t>
        </is>
      </c>
      <c r="E14" s="14" t="inlineStr"/>
      <c r="F14" s="14" t="inlineStr"/>
      <c r="G14" s="26">
        <f>SUM(G4:G13)</f>
        <v/>
      </c>
      <c r="H14" s="26">
        <f>SUM(H4:H13)</f>
        <v/>
      </c>
      <c r="I14" s="26">
        <f>SUM(I4:I13)</f>
        <v/>
      </c>
    </row>
    <row r="30">
      <c r="A30" s="2" t="inlineStr">
        <is>
          <t>Grupo</t>
        </is>
      </c>
      <c r="B30" s="2" t="inlineStr">
        <is>
          <t>Total Débitos (R$)</t>
        </is>
      </c>
    </row>
    <row r="31">
      <c r="A31" s="27" t="inlineStr">
        <is>
          <t>Ativo</t>
        </is>
      </c>
      <c r="B31" s="28">
        <f>SUMIF(F4:F13,A31,G4:G13)</f>
        <v/>
      </c>
    </row>
    <row r="32">
      <c r="A32" s="27" t="inlineStr">
        <is>
          <t>Passivo</t>
        </is>
      </c>
      <c r="B32" s="28">
        <f>SUMIF(F4:F13,A32,G4:G13)</f>
        <v/>
      </c>
    </row>
    <row r="33">
      <c r="A33" s="27" t="inlineStr">
        <is>
          <t>Patrimônio Líquido</t>
        </is>
      </c>
      <c r="B33" s="28">
        <f>SUMIF(F4:F13,A33,G4:G13)</f>
        <v/>
      </c>
    </row>
    <row r="34">
      <c r="A34" s="27" t="inlineStr">
        <is>
          <t>Receita</t>
        </is>
      </c>
      <c r="B34" s="28">
        <f>SUMIF(F4:F13,A34,G4:G13)</f>
        <v/>
      </c>
    </row>
    <row r="35">
      <c r="A35" s="27" t="inlineStr">
        <is>
          <t>Despesa</t>
        </is>
      </c>
      <c r="B35" s="28">
        <f>SUMIF(F4:F13,A35,G4:G13)</f>
        <v/>
      </c>
    </row>
  </sheetData>
  <mergeCells count="2">
    <mergeCell ref="A1:K1"/>
    <mergeCell ref="A2:K2"/>
  </mergeCells>
  <conditionalFormatting sqref="I4:I13">
    <cfRule type="expression" priority="1" dxfId="0" stopIfTrue="1">
      <formula>I4&gt;0</formula>
    </cfRule>
    <cfRule type="expression" priority="2" dxfId="1" stopIfTrue="1">
      <formula>I4&lt;0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48" customWidth="1" min="3" max="3"/>
    <col width="34" customWidth="1" min="4" max="4"/>
  </cols>
  <sheetData>
    <row r="1" ht="35" customHeight="1">
      <c r="A1" s="29" t="inlineStr">
        <is>
          <t>INSTRUÇÕES DE USO — RAZÃO CONTÁBIL</t>
        </is>
      </c>
    </row>
    <row r="2" ht="20" customHeight="1">
      <c r="A2" s="2" t="inlineStr">
        <is>
          <t>ABA</t>
        </is>
      </c>
      <c r="B2" s="30" t="inlineStr">
        <is>
          <t>COLUNA / SEÇÃO</t>
        </is>
      </c>
      <c r="C2" s="30" t="inlineStr">
        <is>
          <t>DESCRIÇÃO</t>
        </is>
      </c>
      <c r="D2" s="30" t="inlineStr">
        <is>
          <t>OBSERVAÇÃO</t>
        </is>
      </c>
    </row>
    <row r="3" ht="20" customHeight="1">
      <c r="A3" s="3" t="inlineStr">
        <is>
          <t>Plano de Contas</t>
        </is>
      </c>
      <c r="B3" s="4" t="inlineStr">
        <is>
          <t>Código da Conta</t>
        </is>
      </c>
      <c r="C3" s="4" t="inlineStr">
        <is>
          <t>Código estruturado da conta (ex: 1.1.2.01)</t>
        </is>
      </c>
      <c r="D3" s="4" t="inlineStr">
        <is>
          <t>Padrão NBC TG</t>
        </is>
      </c>
    </row>
    <row r="4" ht="20" customHeight="1">
      <c r="A4" s="6" t="inlineStr">
        <is>
          <t>Plano de Contas</t>
        </is>
      </c>
      <c r="B4" s="7" t="inlineStr">
        <is>
          <t>Conta Contábil</t>
        </is>
      </c>
      <c r="C4" s="7" t="inlineStr">
        <is>
          <t>Nome da conta contábil</t>
        </is>
      </c>
      <c r="D4" s="7" t="inlineStr">
        <is>
          <t>Tabela de referência — não editar</t>
        </is>
      </c>
    </row>
    <row r="5" ht="20" customHeight="1">
      <c r="A5" s="3" t="inlineStr">
        <is>
          <t>Plano de Contas</t>
        </is>
      </c>
      <c r="B5" s="4" t="inlineStr">
        <is>
          <t>Grupo</t>
        </is>
      </c>
      <c r="C5" s="4" t="inlineStr">
        <is>
          <t>Classificação: Ativo, Passivo, PL, Receita, Despesa</t>
        </is>
      </c>
      <c r="D5" s="4" t="inlineStr">
        <is>
          <t>Usado em VLOOKUP</t>
        </is>
      </c>
    </row>
    <row r="6" ht="20" customHeight="1">
      <c r="A6" s="6" t="inlineStr">
        <is>
          <t>Plano de Contas</t>
        </is>
      </c>
      <c r="B6" s="7" t="inlineStr">
        <is>
          <t>Natureza</t>
        </is>
      </c>
      <c r="C6" s="7" t="inlineStr">
        <is>
          <t>Devedora (saldo D&gt;C) ou Credora (saldo C&gt;D)</t>
        </is>
      </c>
      <c r="D6" s="7" t="inlineStr">
        <is>
          <t>Saldo normal da conta</t>
        </is>
      </c>
    </row>
    <row r="7" ht="20" customHeight="1">
      <c r="A7" s="3" t="inlineStr">
        <is>
          <t>Plano de Contas</t>
        </is>
      </c>
      <c r="B7" s="4" t="inlineStr">
        <is>
          <t>Alíquota ISS (%)</t>
        </is>
      </c>
      <c r="C7" s="4" t="inlineStr">
        <is>
          <t>ISS aplicável à conta (0% se não for serviço)</t>
        </is>
      </c>
      <c r="D7" s="4" t="inlineStr">
        <is>
          <t>Para cálculo fiscal</t>
        </is>
      </c>
    </row>
    <row r="8" ht="20" customHeight="1">
      <c r="A8" s="6" t="inlineStr">
        <is>
          <t>Lançamentos</t>
        </is>
      </c>
      <c r="B8" s="7" t="inlineStr">
        <is>
          <t>A — Data</t>
        </is>
      </c>
      <c r="C8" s="7" t="inlineStr">
        <is>
          <t>Data do lançamento no formato DD/MM/AAAA</t>
        </is>
      </c>
      <c r="D8" s="7" t="inlineStr">
        <is>
          <t>Campo obrigatório</t>
        </is>
      </c>
    </row>
    <row r="9" ht="20" customHeight="1">
      <c r="A9" s="3" t="inlineStr">
        <is>
          <t>Lançamentos</t>
        </is>
      </c>
      <c r="B9" s="4" t="inlineStr">
        <is>
          <t>B — Nº Lote</t>
        </is>
      </c>
      <c r="C9" s="4" t="inlineStr">
        <is>
          <t>Identificador do lote/período (ex: 2026-01)</t>
        </is>
      </c>
      <c r="D9" s="4" t="inlineStr">
        <is>
          <t>Agrupa lançamentos</t>
        </is>
      </c>
    </row>
    <row r="10" ht="20" customHeight="1">
      <c r="A10" s="6" t="inlineStr">
        <is>
          <t>Lançamentos</t>
        </is>
      </c>
      <c r="B10" s="7" t="inlineStr">
        <is>
          <t>D — Histórico</t>
        </is>
      </c>
      <c r="C10" s="7" t="inlineStr">
        <is>
          <t>Descrição do lançamento contábil</t>
        </is>
      </c>
      <c r="D10" s="7" t="inlineStr">
        <is>
          <t>Seja específico</t>
        </is>
      </c>
    </row>
    <row r="11" ht="20" customHeight="1">
      <c r="A11" s="3" t="inlineStr">
        <is>
          <t>Lançamentos</t>
        </is>
      </c>
      <c r="B11" s="4" t="inlineStr">
        <is>
          <t>E — Tipo Doc</t>
        </is>
      </c>
      <c r="C11" s="4" t="inlineStr">
        <is>
          <t>NF-e, Boleto, Recibo, CT-e, DARF, Outros</t>
        </is>
      </c>
      <c r="D11" s="4" t="inlineStr">
        <is>
          <t>Lista suspensa</t>
        </is>
      </c>
    </row>
    <row r="12" ht="20" customHeight="1">
      <c r="A12" s="6" t="inlineStr">
        <is>
          <t>Lançamentos</t>
        </is>
      </c>
      <c r="B12" s="7" t="inlineStr">
        <is>
          <t>J/K — Cta Débito/Crédito</t>
        </is>
      </c>
      <c r="C12" s="7" t="inlineStr">
        <is>
          <t>Código da conta (deve existir no Plano de Contas)</t>
        </is>
      </c>
      <c r="D12" s="7" t="inlineStr">
        <is>
          <t>Partida dupla obrigatória</t>
        </is>
      </c>
    </row>
    <row r="13" ht="20" customHeight="1">
      <c r="A13" s="3" t="inlineStr">
        <is>
          <t>Lançamentos</t>
        </is>
      </c>
      <c r="B13" s="4" t="inlineStr">
        <is>
          <t>L — Valor (R$)</t>
        </is>
      </c>
      <c r="C13" s="4" t="inlineStr">
        <is>
          <t>Valor do lançamento em reais</t>
        </is>
      </c>
      <c r="D13" s="4" t="inlineStr">
        <is>
          <t>Sempre positivo</t>
        </is>
      </c>
    </row>
    <row r="14" ht="20" customHeight="1">
      <c r="A14" s="6" t="inlineStr">
        <is>
          <t>Lançamentos</t>
        </is>
      </c>
      <c r="B14" s="7" t="inlineStr">
        <is>
          <t>N — Grupo (auto)</t>
        </is>
      </c>
      <c r="C14" s="7" t="inlineStr">
        <is>
          <t>Preenchido automaticamente via VLOOKUP</t>
        </is>
      </c>
      <c r="D14" s="7" t="inlineStr">
        <is>
          <t>Não editar</t>
        </is>
      </c>
    </row>
    <row r="15" ht="20" customHeight="1">
      <c r="A15" s="3" t="inlineStr">
        <is>
          <t>Lançamentos</t>
        </is>
      </c>
      <c r="B15" s="4" t="inlineStr">
        <is>
          <t>O — Natureza (auto)</t>
        </is>
      </c>
      <c r="C15" s="4" t="inlineStr">
        <is>
          <t>Preenchido automaticamente via VLOOKUP</t>
        </is>
      </c>
      <c r="D15" s="4" t="inlineStr">
        <is>
          <t>Não editar</t>
        </is>
      </c>
    </row>
    <row r="16" ht="20" customHeight="1">
      <c r="A16" s="6" t="inlineStr">
        <is>
          <t>Lançamentos</t>
        </is>
      </c>
      <c r="B16" s="7" t="inlineStr">
        <is>
          <t>P — Status</t>
        </is>
      </c>
      <c r="C16" s="7" t="inlineStr">
        <is>
          <t>OK = lançamento válido | Alerta = verificar dados</t>
        </is>
      </c>
      <c r="D16" s="7" t="inlineStr">
        <is>
          <t>Automático</t>
        </is>
      </c>
    </row>
    <row r="17" ht="20" customHeight="1">
      <c r="A17" s="3" t="inlineStr">
        <is>
          <t>Resumo</t>
        </is>
      </c>
      <c r="B17" s="4" t="inlineStr">
        <is>
          <t>Indicadores Principais</t>
        </is>
      </c>
      <c r="C17" s="4" t="inlineStr">
        <is>
          <t>KPIs calculados automaticamente da aba Lançamentos</t>
        </is>
      </c>
      <c r="D17" s="4" t="inlineStr">
        <is>
          <t>Atualiza automaticamente</t>
        </is>
      </c>
    </row>
    <row r="18" ht="20" customHeight="1">
      <c r="A18" s="6" t="inlineStr">
        <is>
          <t>Resumo</t>
        </is>
      </c>
      <c r="B18" s="7" t="inlineStr">
        <is>
          <t>Saldo por Conta</t>
        </is>
      </c>
      <c r="C18" s="7" t="inlineStr">
        <is>
          <t>Débitos, Créditos e Saldo líquido por conta contábil</t>
        </is>
      </c>
      <c r="D18" s="7" t="inlineStr">
        <is>
          <t>Partida dupla verificada</t>
        </is>
      </c>
    </row>
    <row r="19" ht="20" customHeight="1">
      <c r="A19" s="3" t="inlineStr">
        <is>
          <t>Resumo</t>
        </is>
      </c>
      <c r="B19" s="4" t="inlineStr">
        <is>
          <t>Gráficos</t>
        </is>
      </c>
      <c r="C19" s="4" t="inlineStr">
        <is>
          <t>Saldo por conta e distribuição por grupo</t>
        </is>
      </c>
      <c r="D19" s="4" t="inlineStr">
        <is>
          <t>Atualiza com novos dados</t>
        </is>
      </c>
    </row>
    <row r="20" ht="20" customHeight="1">
      <c r="A20" s="6" t="inlineStr">
        <is>
          <t>Geral</t>
        </is>
      </c>
      <c r="B20" s="7" t="inlineStr">
        <is>
          <t>Células Amarelas</t>
        </is>
      </c>
      <c r="C20" s="7" t="inlineStr">
        <is>
          <t>Células de entrada — preencha apenas estas</t>
        </is>
      </c>
      <c r="D20" s="7" t="inlineStr">
        <is>
          <t>Evite alterar fórmulas</t>
        </is>
      </c>
    </row>
    <row r="21" ht="20" customHeight="1">
      <c r="A21" s="3" t="inlineStr">
        <is>
          <t>Geral</t>
        </is>
      </c>
      <c r="B21" s="4" t="inlineStr">
        <is>
          <t>Partida Dupla</t>
        </is>
      </c>
      <c r="C21" s="4" t="inlineStr">
        <is>
          <t>Cada lançamento deve ter uma conta débito e uma crédito de igual valor</t>
        </is>
      </c>
      <c r="D21" s="4" t="inlineStr">
        <is>
          <t>Princípio contábil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2026-04-20T09:48:37Z</dcterms:created>
  <dcterms:modified xmlns:dcterms="http://purl.org/dc/terms/" xmlns:xsi="http://www.w3.org/2001/XMLSchema-instance" xsi:type="dcterms:W3CDTF">2026-04-20T09:48:37Z</dcterms:modified>
</cp:coreProperties>
</file>