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Colaboradores_Exames" sheetId="1" state="visible" r:id="rId1"/>
    <sheet xmlns:r="http://schemas.openxmlformats.org/officeDocument/2006/relationships" name="Tabelas_Parâmetros" sheetId="2" state="visible" r:id="rId2"/>
    <sheet xmlns:r="http://schemas.openxmlformats.org/officeDocument/2006/relationships" name="Dashboard_PCMSO" sheetId="3" state="visible" r:id="rId3"/>
    <sheet xmlns:r="http://schemas.openxmlformats.org/officeDocument/2006/relationships" name="Instruções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&quot;R$&quot; #,##0.00"/>
    <numFmt numFmtId="165" formatCode="DD/MM/YYYY"/>
    <numFmt numFmtId="166" formatCode="0.0%"/>
  </numFmts>
  <fonts count="10">
    <font>
      <name val="Calibri"/>
      <family val="2"/>
      <color theme="1"/>
      <sz val="11"/>
      <scheme val="minor"/>
    </font>
    <font>
      <name val="Calibri"/>
      <b val="1"/>
      <color rgb="00FFFFFF"/>
      <sz val="10"/>
    </font>
    <font>
      <name val="Calibri"/>
      <sz val="10"/>
    </font>
    <font>
      <name val="Calibri"/>
      <b val="1"/>
      <color rgb="00FFFFFF"/>
      <sz val="11"/>
    </font>
    <font>
      <b val="1"/>
      <sz val="10"/>
    </font>
    <font>
      <b val="1"/>
      <color rgb="00FFFFFF"/>
      <sz val="10"/>
    </font>
    <font>
      <name val="Calibri"/>
      <b val="1"/>
      <color rgb="00FFFFFF"/>
      <sz val="14"/>
    </font>
    <font>
      <name val="Calibri"/>
      <b val="1"/>
      <sz val="14"/>
    </font>
    <font>
      <name val="Calibri"/>
      <b val="1"/>
      <color rgb="00DC2626"/>
      <sz val="11"/>
    </font>
    <font>
      <name val="Calibri"/>
      <b val="1"/>
      <sz val="10"/>
    </font>
  </fonts>
  <fills count="13">
    <fill>
      <patternFill/>
    </fill>
    <fill>
      <patternFill patternType="gray125"/>
    </fill>
    <fill>
      <patternFill patternType="solid">
        <fgColor rgb="0014B8A6"/>
      </patternFill>
    </fill>
    <fill>
      <patternFill patternType="solid">
        <fgColor rgb="00F0FDFA"/>
      </patternFill>
    </fill>
    <fill>
      <patternFill patternType="solid">
        <fgColor rgb="00FFFFFF"/>
      </patternFill>
    </fill>
    <fill>
      <patternFill patternType="solid">
        <fgColor rgb="000F766E"/>
      </patternFill>
    </fill>
    <fill>
      <patternFill patternType="solid">
        <fgColor rgb="00FFFBEB"/>
      </patternFill>
    </fill>
    <fill>
      <patternFill patternType="solid">
        <fgColor rgb="00F8FAFC"/>
      </patternFill>
    </fill>
    <fill>
      <patternFill patternType="solid">
        <fgColor rgb="0022C55E"/>
      </patternFill>
    </fill>
    <fill>
      <patternFill patternType="solid">
        <fgColor rgb="00FCD34D"/>
      </patternFill>
    </fill>
    <fill>
      <patternFill patternType="solid">
        <fgColor rgb="00DC2626"/>
      </patternFill>
    </fill>
    <fill>
      <patternFill patternType="solid">
        <fgColor rgb="00F97316"/>
      </patternFill>
    </fill>
    <fill>
      <patternFill patternType="solid">
        <fgColor rgb="00FEF2F2"/>
      </patternFill>
    </fill>
  </fills>
  <borders count="5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  <border>
      <left/>
      <right/>
      <top style="thin">
        <color rgb="00D1D5DB"/>
      </top>
      <bottom/>
      <diagonal/>
    </border>
    <border>
      <left/>
      <right style="thin">
        <color rgb="00D1D5DB"/>
      </right>
      <top style="thin">
        <color rgb="00D1D5DB"/>
      </top>
      <bottom/>
      <diagonal/>
    </border>
    <border>
      <left/>
      <right style="thin">
        <color rgb="00D1D5DB"/>
      </right>
      <top style="thin">
        <color rgb="00D1D5DB"/>
      </top>
      <bottom style="thin">
        <color rgb="00D1D5DB"/>
      </bottom>
      <diagonal/>
    </border>
  </borders>
  <cellStyleXfs count="1">
    <xf numFmtId="0" fontId="0" fillId="0" borderId="0"/>
  </cellStyleXfs>
  <cellXfs count="36">
    <xf numFmtId="0" fontId="0" fillId="0" borderId="0" pivotButton="0" quotePrefix="0" xfId="0"/>
    <xf numFmtId="0" fontId="3" fillId="5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center" vertical="center"/>
    </xf>
    <xf numFmtId="0" fontId="2" fillId="6" borderId="1" applyAlignment="1" pivotButton="0" quotePrefix="0" xfId="0">
      <alignment horizontal="left" vertical="center"/>
    </xf>
    <xf numFmtId="0" fontId="2" fillId="6" borderId="1" applyAlignment="1" pivotButton="0" quotePrefix="0" xfId="0">
      <alignment horizontal="center" vertical="center"/>
    </xf>
    <xf numFmtId="165" fontId="2" fillId="3" borderId="1" applyAlignment="1" pivotButton="0" quotePrefix="0" xfId="0">
      <alignment horizontal="center" vertical="center"/>
    </xf>
    <xf numFmtId="164" fontId="2" fillId="3" borderId="1" applyAlignment="1" pivotButton="0" quotePrefix="0" xfId="0">
      <alignment horizontal="center" vertical="center"/>
    </xf>
    <xf numFmtId="0" fontId="2" fillId="6" borderId="1" applyAlignment="1" pivotButton="0" quotePrefix="0" xfId="0">
      <alignment horizontal="left" vertical="center" wrapText="1"/>
    </xf>
    <xf numFmtId="0" fontId="2" fillId="4" borderId="1" applyAlignment="1" pivotButton="0" quotePrefix="0" xfId="0">
      <alignment horizontal="center" vertical="center"/>
    </xf>
    <xf numFmtId="165" fontId="2" fillId="4" borderId="1" applyAlignment="1" pivotButton="0" quotePrefix="0" xfId="0">
      <alignment horizontal="center" vertical="center"/>
    </xf>
    <xf numFmtId="164" fontId="2" fillId="4" borderId="1" applyAlignment="1" pivotButton="0" quotePrefix="0" xfId="0">
      <alignment horizontal="center" vertical="center"/>
    </xf>
    <xf numFmtId="0" fontId="3" fillId="5" borderId="0" applyAlignment="1" pivotButton="0" quotePrefix="0" xfId="0">
      <alignment horizontal="center" vertical="center"/>
    </xf>
    <xf numFmtId="164" fontId="5" fillId="5" borderId="1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  <xf numFmtId="0" fontId="2" fillId="4" borderId="1" applyAlignment="1" pivotButton="0" quotePrefix="0" xfId="0">
      <alignment horizontal="left" vertical="center"/>
    </xf>
    <xf numFmtId="0" fontId="6" fillId="5" borderId="0" applyAlignment="1" pivotButton="0" quotePrefix="0" xfId="0">
      <alignment horizontal="center" vertical="center"/>
    </xf>
    <xf numFmtId="0" fontId="0" fillId="0" borderId="4" pivotButton="0" quotePrefix="0" xfId="0"/>
    <xf numFmtId="0" fontId="1" fillId="8" borderId="1" applyAlignment="1" pivotButton="0" quotePrefix="0" xfId="0">
      <alignment horizontal="center" vertical="center"/>
    </xf>
    <xf numFmtId="0" fontId="1" fillId="9" borderId="1" applyAlignment="1" pivotButton="0" quotePrefix="0" xfId="0">
      <alignment horizontal="center" vertical="center"/>
    </xf>
    <xf numFmtId="0" fontId="1" fillId="10" borderId="1" applyAlignment="1" pivotButton="0" quotePrefix="0" xfId="0">
      <alignment horizontal="center" vertical="center"/>
    </xf>
    <xf numFmtId="0" fontId="1" fillId="11" borderId="1" applyAlignment="1" pivotButton="0" quotePrefix="0" xfId="0">
      <alignment horizontal="center" vertical="center"/>
    </xf>
    <xf numFmtId="0" fontId="1" fillId="5" borderId="1" applyAlignment="1" pivotButton="0" quotePrefix="0" xfId="0">
      <alignment horizontal="center" vertical="center"/>
    </xf>
    <xf numFmtId="0" fontId="7" fillId="7" borderId="1" applyAlignment="1" pivotButton="0" quotePrefix="0" xfId="0">
      <alignment horizontal="center" vertical="center"/>
    </xf>
    <xf numFmtId="164" fontId="7" fillId="7" borderId="1" applyAlignment="1" pivotButton="0" quotePrefix="0" xfId="0">
      <alignment horizontal="center" vertical="center"/>
    </xf>
    <xf numFmtId="166" fontId="2" fillId="4" borderId="1" applyAlignment="1" pivotButton="0" quotePrefix="0" xfId="0">
      <alignment horizontal="center" vertical="center"/>
    </xf>
    <xf numFmtId="166" fontId="2" fillId="3" borderId="1" applyAlignment="1" pivotButton="0" quotePrefix="0" xfId="0">
      <alignment horizontal="center" vertical="center"/>
    </xf>
    <xf numFmtId="0" fontId="5" fillId="5" borderId="1" applyAlignment="1" pivotButton="0" quotePrefix="0" xfId="0">
      <alignment horizontal="center" vertical="center"/>
    </xf>
    <xf numFmtId="0" fontId="0" fillId="5" borderId="1" pivotButton="0" quotePrefix="0" xfId="0"/>
    <xf numFmtId="0" fontId="8" fillId="12" borderId="0" applyAlignment="1" pivotButton="0" quotePrefix="0" xfId="0">
      <alignment horizontal="left" vertical="center"/>
    </xf>
    <xf numFmtId="0" fontId="3" fillId="5" borderId="0" applyAlignment="1" pivotButton="0" quotePrefix="0" xfId="0">
      <alignment horizontal="center" vertical="center"/>
    </xf>
    <xf numFmtId="0" fontId="1" fillId="2" borderId="1" applyAlignment="1" pivotButton="0" quotePrefix="0" xfId="0">
      <alignment horizontal="left" vertical="top" wrapText="1"/>
    </xf>
    <xf numFmtId="0" fontId="9" fillId="4" borderId="1" applyAlignment="1" pivotButton="0" quotePrefix="0" xfId="0">
      <alignment horizontal="left" vertical="top" wrapText="1"/>
    </xf>
    <xf numFmtId="0" fontId="2" fillId="4" borderId="1" applyAlignment="1" pivotButton="0" quotePrefix="0" xfId="0">
      <alignment horizontal="left" vertical="top" wrapText="1"/>
    </xf>
    <xf numFmtId="0" fontId="9" fillId="3" borderId="1" applyAlignment="1" pivotButton="0" quotePrefix="0" xfId="0">
      <alignment horizontal="left" vertical="top" wrapText="1"/>
    </xf>
    <xf numFmtId="0" fontId="2" fillId="3" borderId="1" applyAlignment="1" pivotButton="0" quotePrefix="0" xfId="0">
      <alignment horizontal="left" vertical="top" wrapText="1"/>
    </xf>
  </cellXfs>
  <cellStyles count="1">
    <cellStyle name="Normal" xfId="0" builtinId="0" hidden="0"/>
  </cellStyles>
  <dxfs count="3">
    <dxf>
      <font>
        <name val="Calibri"/>
        <b val="1"/>
        <color rgb="00FFFFFF"/>
        <sz val="10"/>
      </font>
      <fill>
        <patternFill patternType="solid">
          <fgColor rgb="0022C55E"/>
        </patternFill>
      </fill>
    </dxf>
    <dxf>
      <font>
        <name val="Calibri"/>
        <b val="1"/>
        <color rgb="001F2937"/>
        <sz val="10"/>
      </font>
      <fill>
        <patternFill patternType="solid">
          <fgColor rgb="00FCD34D"/>
        </patternFill>
      </fill>
    </dxf>
    <dxf>
      <font>
        <name val="Calibri"/>
        <b val="1"/>
        <color rgb="00FFFFFF"/>
        <sz val="10"/>
      </font>
      <fill>
        <patternFill patternType="solid">
          <fgColor rgb="00DC2626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Exames por Tipo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'Dashboard_PCMSO'!B6</f>
            </strRef>
          </tx>
          <spPr>
            <a:solidFill xmlns:a="http://schemas.openxmlformats.org/drawingml/2006/main">
              <a:srgbClr val="0F766E"/>
            </a:solidFill>
            <a:ln xmlns:a="http://schemas.openxmlformats.org/drawingml/2006/main">
              <a:prstDash val="solid"/>
            </a:ln>
          </spPr>
          <cat>
            <numRef>
              <f>'Dashboard_PCMSO'!$A$7:$A$11</f>
            </numRef>
          </cat>
          <val>
            <numRef>
              <f>'Dashboard_PCMSO'!$B$7:$B$11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Tipo de Exame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Qtd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Status dos Exames</a:t>
            </a:r>
          </a:p>
        </rich>
      </tx>
    </title>
    <plotArea>
      <pieChart>
        <varyColors val="1"/>
        <ser>
          <idx val="0"/>
          <order val="0"/>
          <tx>
            <strRef>
              <f>'Dashboard_PCMSO'!G6</f>
            </strRef>
          </tx>
          <spPr>
            <a:ln xmlns:a="http://schemas.openxmlformats.org/drawingml/2006/main">
              <a:prstDash val="solid"/>
            </a:ln>
          </spPr>
          <dPt>
            <idx val="0"/>
            <spPr>
              <a:solidFill xmlns:a="http://schemas.openxmlformats.org/drawingml/2006/main">
                <a:srgbClr val="22C55E"/>
              </a:solidFill>
              <a:ln xmlns:a="http://schemas.openxmlformats.org/drawingml/2006/main">
                <a:prstDash val="solid"/>
              </a:ln>
            </spPr>
          </dPt>
          <dPt>
            <idx val="1"/>
            <spPr>
              <a:solidFill xmlns:a="http://schemas.openxmlformats.org/drawingml/2006/main">
                <a:srgbClr val="FCD34D"/>
              </a:solidFill>
              <a:ln xmlns:a="http://schemas.openxmlformats.org/drawingml/2006/main">
                <a:prstDash val="solid"/>
              </a:ln>
            </spPr>
          </dPt>
          <dPt>
            <idx val="2"/>
            <spPr>
              <a:solidFill xmlns:a="http://schemas.openxmlformats.org/drawingml/2006/main">
                <a:srgbClr val="DC2626"/>
              </a:solidFill>
              <a:ln xmlns:a="http://schemas.openxmlformats.org/drawingml/2006/main">
                <a:prstDash val="solid"/>
              </a:ln>
            </spPr>
          </dPt>
          <cat>
            <numRef>
              <f>'Dashboard_PCMSO'!$F$7:$F$9</f>
            </numRef>
          </cat>
          <val>
            <numRef>
              <f>'Dashboard_PCMSO'!$G$7:$G$9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charts/chart3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Colaboradores por Risco</a:t>
            </a:r>
          </a:p>
        </rich>
      </tx>
    </title>
    <plotArea>
      <barChart>
        <barDir val="bar"/>
        <grouping val="clustered"/>
        <ser>
          <idx val="0"/>
          <order val="0"/>
          <tx>
            <strRef>
              <f>'Dashboard_PCMSO'!K6</f>
            </strRef>
          </tx>
          <spPr>
            <a:solidFill xmlns:a="http://schemas.openxmlformats.org/drawingml/2006/main">
              <a:srgbClr val="14B8A6"/>
            </a:solidFill>
            <a:ln xmlns:a="http://schemas.openxmlformats.org/drawingml/2006/main">
              <a:prstDash val="solid"/>
            </a:ln>
          </spPr>
          <cat>
            <numRef>
              <f>'Dashboard_PCMSO'!$J$7:$J$11</f>
            </numRef>
          </cat>
          <val>
            <numRef>
              <f>'Dashboard_PCMSO'!$K$7:$K$11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Qtd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Risco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Relationship Type="http://schemas.openxmlformats.org/officeDocument/2006/relationships/chart" Target="/xl/charts/chart3.xml" Id="rId3"/></Relationships>
</file>

<file path=xl/drawings/drawing1.xml><?xml version="1.0" encoding="utf-8"?>
<wsDr xmlns="http://schemas.openxmlformats.org/drawingml/2006/spreadsheetDrawing">
  <oneCellAnchor>
    <from>
      <col>0</col>
      <colOff>0</colOff>
      <row>13</row>
      <rowOff>0</rowOff>
    </from>
    <ext cx="5760000" cy="36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5</col>
      <colOff>0</colOff>
      <row>13</row>
      <rowOff>0</rowOff>
    </from>
    <ext cx="5040000" cy="360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  <oneCellAnchor>
    <from>
      <col>9</col>
      <colOff>0</colOff>
      <row>13</row>
      <rowOff>0</rowOff>
    </from>
    <ext cx="5040000" cy="3600000"/>
    <graphicFrame>
      <nvGraphicFramePr>
        <cNvPr id="3" name="Chart 3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Z11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0" customWidth="1" min="1" max="1"/>
    <col width="28" customWidth="1" min="2" max="2"/>
    <col width="20" customWidth="1" min="3" max="3"/>
    <col width="18" customWidth="1" min="4" max="4"/>
    <col width="16" customWidth="1" min="5" max="5"/>
    <col width="18" customWidth="1" min="6" max="6"/>
    <col width="28" customWidth="1" min="7" max="7"/>
    <col width="14" customWidth="1" min="8" max="8"/>
    <col width="14" customWidth="1" min="9" max="9"/>
    <col width="22" customWidth="1" min="10" max="10"/>
    <col width="18" customWidth="1" min="11" max="11"/>
    <col width="22" customWidth="1" min="12" max="12"/>
    <col width="14" customWidth="1" min="13" max="13"/>
    <col width="10" customWidth="1" min="14" max="14"/>
    <col width="26" customWidth="1" min="15" max="15"/>
    <col width="28" customWidth="1" min="16" max="16"/>
    <col width="30" customWidth="1" min="17" max="17"/>
    <col width="16" customWidth="1" min="18" max="18"/>
    <col width="12" customWidth="1" min="19" max="19"/>
    <col width="18" customWidth="1" min="20" max="20"/>
    <col width="14" customWidth="1" min="21" max="21"/>
    <col width="14" customWidth="1" min="22" max="22"/>
    <col width="14" customWidth="1" min="23" max="23"/>
    <col width="16" customWidth="1" min="24" max="24"/>
    <col width="12" customWidth="1" min="25" max="25"/>
    <col width="40" customWidth="1" min="26" max="26"/>
  </cols>
  <sheetData>
    <row r="1" ht="30" customHeight="1">
      <c r="A1" s="1" t="inlineStr">
        <is>
          <t>ID Registro</t>
        </is>
      </c>
      <c r="B1" s="1" t="inlineStr">
        <is>
          <t>Empresa</t>
        </is>
      </c>
      <c r="C1" s="1" t="inlineStr">
        <is>
          <t>CNPJ</t>
        </is>
      </c>
      <c r="D1" s="1" t="inlineStr">
        <is>
          <t>Unidade/Filial</t>
        </is>
      </c>
      <c r="E1" s="1" t="inlineStr">
        <is>
          <t>Cidade/UF</t>
        </is>
      </c>
      <c r="F1" s="1" t="inlineStr">
        <is>
          <t>CPF</t>
        </is>
      </c>
      <c r="G1" s="1" t="inlineStr">
        <is>
          <t>Nome do Colaborador</t>
        </is>
      </c>
      <c r="H1" s="1" t="inlineStr">
        <is>
          <t>Dt. Nascimento</t>
        </is>
      </c>
      <c r="I1" s="1" t="inlineStr">
        <is>
          <t>Sexo</t>
        </is>
      </c>
      <c r="J1" s="1" t="inlineStr">
        <is>
          <t>Cargo</t>
        </is>
      </c>
      <c r="K1" s="1" t="inlineStr">
        <is>
          <t>Setor</t>
        </is>
      </c>
      <c r="L1" s="1" t="inlineStr">
        <is>
          <t>Tipo de Exame</t>
        </is>
      </c>
      <c r="M1" s="1" t="inlineStr">
        <is>
          <t>Data do Exame</t>
        </is>
      </c>
      <c r="N1" s="1" t="inlineStr">
        <is>
          <t>Apto?</t>
        </is>
      </c>
      <c r="O1" s="1" t="inlineStr">
        <is>
          <t>Médico Responsável</t>
        </is>
      </c>
      <c r="P1" s="1" t="inlineStr">
        <is>
          <t>Clínica/Laboratório</t>
        </is>
      </c>
      <c r="Q1" s="1" t="inlineStr">
        <is>
          <t>Exames Complementares</t>
        </is>
      </c>
      <c r="R1" s="1" t="inlineStr">
        <is>
          <t>Risco Principal</t>
        </is>
      </c>
      <c r="S1" s="1" t="inlineStr">
        <is>
          <t>Periodicidade (meses)</t>
        </is>
      </c>
      <c r="T1" s="1" t="inlineStr">
        <is>
          <t>Próximo Vencimento</t>
        </is>
      </c>
      <c r="U1" s="1" t="inlineStr">
        <is>
          <t>Dias p/ Vencer</t>
        </is>
      </c>
      <c r="V1" s="1" t="inlineStr">
        <is>
          <t>Status</t>
        </is>
      </c>
      <c r="W1" s="1" t="inlineStr">
        <is>
          <t>Custo (R$)</t>
        </is>
      </c>
      <c r="X1" s="1" t="inlineStr">
        <is>
          <t>Forma de Pagamento</t>
        </is>
      </c>
      <c r="Y1" s="1" t="inlineStr">
        <is>
          <t>NF-e Nº</t>
        </is>
      </c>
      <c r="Z1" s="1" t="inlineStr">
        <is>
          <t>Observações</t>
        </is>
      </c>
    </row>
    <row r="2">
      <c r="A2" s="2" t="n">
        <v>1</v>
      </c>
      <c r="B2" s="3" t="inlineStr">
        <is>
          <t>Metalúrgica Atlântico Ltda</t>
        </is>
      </c>
      <c r="C2" s="4" t="inlineStr">
        <is>
          <t>12.345.678/0001-90</t>
        </is>
      </c>
      <c r="D2" s="3" t="inlineStr">
        <is>
          <t>Matriz</t>
        </is>
      </c>
      <c r="E2" s="4" t="inlineStr">
        <is>
          <t>São Paulo/SP</t>
        </is>
      </c>
      <c r="F2" s="4" t="inlineStr">
        <is>
          <t>123.456.789-10</t>
        </is>
      </c>
      <c r="G2" s="3" t="inlineStr">
        <is>
          <t>João Pedro Alves</t>
        </is>
      </c>
      <c r="H2" s="4" t="inlineStr">
        <is>
          <t>15/04/1988</t>
        </is>
      </c>
      <c r="I2" s="4" t="inlineStr">
        <is>
          <t>Masculino</t>
        </is>
      </c>
      <c r="J2" s="3" t="inlineStr">
        <is>
          <t>Soldador</t>
        </is>
      </c>
      <c r="K2" s="3" t="inlineStr">
        <is>
          <t>Produção</t>
        </is>
      </c>
      <c r="L2" s="4" t="inlineStr">
        <is>
          <t>Periódico</t>
        </is>
      </c>
      <c r="M2" s="4" t="inlineStr">
        <is>
          <t>12/02/2026</t>
        </is>
      </c>
      <c r="N2" s="4" t="inlineStr">
        <is>
          <t>Sim</t>
        </is>
      </c>
      <c r="O2" s="3" t="inlineStr">
        <is>
          <t>Dr. Ricardo Souza</t>
        </is>
      </c>
      <c r="P2" s="3" t="inlineStr">
        <is>
          <t>Clínica Ocupacional São Lucas</t>
        </is>
      </c>
      <c r="Q2" s="3" t="inlineStr">
        <is>
          <t>Audiometria; Espirometria</t>
        </is>
      </c>
      <c r="R2" s="4" t="inlineStr">
        <is>
          <t>Ruído</t>
        </is>
      </c>
      <c r="S2" s="2">
        <f>IFERROR(VLOOKUP(R2,Tabelas_Parâmetros!$A$2:$C$11,3,FALSE),12)</f>
        <v/>
      </c>
      <c r="T2" s="5">
        <f>IF(M2="","",DATE(YEAR(DATEVALUE(M2)),MONTH(DATEVALUE(M2))+S2,DAY(DATEVALUE(M2))))</f>
        <v/>
      </c>
      <c r="U2" s="2">
        <f>IF(T2="","",T2-TODAY())</f>
        <v/>
      </c>
      <c r="V2" s="2">
        <f>IF(U2="","",IF(U2&lt;0,"Vencido",IF(U2&lt;=30,"A vencer","Em dia")))</f>
        <v/>
      </c>
      <c r="W2" s="6">
        <f>IFERROR(VLOOKUP(L2,Tabelas_Parâmetros!$E$2:$F$9,2,FALSE),0)</f>
        <v/>
      </c>
      <c r="X2" s="4" t="inlineStr">
        <is>
          <t>Faturado</t>
        </is>
      </c>
      <c r="Y2" s="4" t="inlineStr">
        <is>
          <t>15489</t>
        </is>
      </c>
      <c r="Z2" s="7" t="inlineStr">
        <is>
          <t>Renovação anual conforme PPRA</t>
        </is>
      </c>
    </row>
    <row r="3">
      <c r="A3" s="8" t="n">
        <v>2</v>
      </c>
      <c r="B3" s="3" t="inlineStr">
        <is>
          <t>Logística Bahia S.A.</t>
        </is>
      </c>
      <c r="C3" s="4" t="inlineStr">
        <is>
          <t>98.765.432/0001-11</t>
        </is>
      </c>
      <c r="D3" s="3" t="inlineStr">
        <is>
          <t>Filial Norte</t>
        </is>
      </c>
      <c r="E3" s="4" t="inlineStr">
        <is>
          <t>Salvador/BA</t>
        </is>
      </c>
      <c r="F3" s="4" t="inlineStr">
        <is>
          <t>234.567.890-21</t>
        </is>
      </c>
      <c r="G3" s="3" t="inlineStr">
        <is>
          <t>Larissa Menezes Rocha</t>
        </is>
      </c>
      <c r="H3" s="4" t="inlineStr">
        <is>
          <t>22/09/1995</t>
        </is>
      </c>
      <c r="I3" s="4" t="inlineStr">
        <is>
          <t>Feminino</t>
        </is>
      </c>
      <c r="J3" s="3" t="inlineStr">
        <is>
          <t>Analista Administrativo</t>
        </is>
      </c>
      <c r="K3" s="3" t="inlineStr">
        <is>
          <t>Administrativo</t>
        </is>
      </c>
      <c r="L3" s="4" t="inlineStr">
        <is>
          <t>Periódico</t>
        </is>
      </c>
      <c r="M3" s="4" t="inlineStr">
        <is>
          <t>05/03/2026</t>
        </is>
      </c>
      <c r="N3" s="4" t="inlineStr">
        <is>
          <t>Sim</t>
        </is>
      </c>
      <c r="O3" s="3" t="inlineStr">
        <is>
          <t>Dra. Fernanda Lima</t>
        </is>
      </c>
      <c r="P3" s="3" t="inlineStr">
        <is>
          <t>Centro Médico Trabalho Saudável</t>
        </is>
      </c>
      <c r="Q3" s="3" t="inlineStr">
        <is>
          <t>Acuidade Visual</t>
        </is>
      </c>
      <c r="R3" s="4" t="inlineStr">
        <is>
          <t>Ergonômico</t>
        </is>
      </c>
      <c r="S3" s="8">
        <f>IFERROR(VLOOKUP(R3,Tabelas_Parâmetros!$A$2:$C$11,3,FALSE),12)</f>
        <v/>
      </c>
      <c r="T3" s="9">
        <f>IF(M3="","",DATE(YEAR(DATEVALUE(M3)),MONTH(DATEVALUE(M3))+S3,DAY(DATEVALUE(M3))))</f>
        <v/>
      </c>
      <c r="U3" s="8">
        <f>IF(T3="","",T3-TODAY())</f>
        <v/>
      </c>
      <c r="V3" s="8">
        <f>IF(U3="","",IF(U3&lt;0,"Vencido",IF(U3&lt;=30,"A vencer","Em dia")))</f>
        <v/>
      </c>
      <c r="W3" s="10">
        <f>IFERROR(VLOOKUP(L3,Tabelas_Parâmetros!$E$2:$F$9,2,FALSE),0)</f>
        <v/>
      </c>
      <c r="X3" s="4" t="inlineStr">
        <is>
          <t>PIX</t>
        </is>
      </c>
      <c r="Y3" s="4" t="inlineStr">
        <is>
          <t>21045</t>
        </is>
      </c>
      <c r="Z3" s="7" t="inlineStr">
        <is>
          <t>Avaliação ergonômica pendente</t>
        </is>
      </c>
    </row>
    <row r="4">
      <c r="A4" s="2" t="n">
        <v>3</v>
      </c>
      <c r="B4" s="3" t="inlineStr">
        <is>
          <t>Transportes Central SP Ltda</t>
        </is>
      </c>
      <c r="C4" s="4" t="inlineStr">
        <is>
          <t>45.678.901/0001-33</t>
        </is>
      </c>
      <c r="D4" s="3" t="inlineStr">
        <is>
          <t>Filial Campinas</t>
        </is>
      </c>
      <c r="E4" s="4" t="inlineStr">
        <is>
          <t>Campinas/SP</t>
        </is>
      </c>
      <c r="F4" s="4" t="inlineStr">
        <is>
          <t>345.678.901-32</t>
        </is>
      </c>
      <c r="G4" s="3" t="inlineStr">
        <is>
          <t>Carlos Henrique Nascimento</t>
        </is>
      </c>
      <c r="H4" s="4" t="inlineStr">
        <is>
          <t>10/07/1982</t>
        </is>
      </c>
      <c r="I4" s="4" t="inlineStr">
        <is>
          <t>Masculino</t>
        </is>
      </c>
      <c r="J4" s="3" t="inlineStr">
        <is>
          <t>Op. Empilhadeira</t>
        </is>
      </c>
      <c r="K4" s="3" t="inlineStr">
        <is>
          <t>Logística</t>
        </is>
      </c>
      <c r="L4" s="4" t="inlineStr">
        <is>
          <t>Mudança de função</t>
        </is>
      </c>
      <c r="M4" s="4" t="inlineStr">
        <is>
          <t>20/01/2026</t>
        </is>
      </c>
      <c r="N4" s="4" t="inlineStr">
        <is>
          <t>Sim</t>
        </is>
      </c>
      <c r="O4" s="3" t="inlineStr">
        <is>
          <t>Dr. Paulo Mendes</t>
        </is>
      </c>
      <c r="P4" s="3" t="inlineStr">
        <is>
          <t>Clínica Saúde &amp; Trabalho</t>
        </is>
      </c>
      <c r="Q4" s="3" t="inlineStr">
        <is>
          <t>Acuidade Visual; ECG</t>
        </is>
      </c>
      <c r="R4" s="4" t="inlineStr">
        <is>
          <t>Altura</t>
        </is>
      </c>
      <c r="S4" s="2">
        <f>IFERROR(VLOOKUP(R4,Tabelas_Parâmetros!$A$2:$C$11,3,FALSE),12)</f>
        <v/>
      </c>
      <c r="T4" s="5">
        <f>IF(M4="","",DATE(YEAR(DATEVALUE(M4)),MONTH(DATEVALUE(M4))+S4,DAY(DATEVALUE(M4))))</f>
        <v/>
      </c>
      <c r="U4" s="2">
        <f>IF(T4="","",T4-TODAY())</f>
        <v/>
      </c>
      <c r="V4" s="2">
        <f>IF(U4="","",IF(U4&lt;0,"Vencido",IF(U4&lt;=30,"A vencer","Em dia")))</f>
        <v/>
      </c>
      <c r="W4" s="6">
        <f>IFERROR(VLOOKUP(L4,Tabelas_Parâmetros!$E$2:$F$9,2,FALSE),0)</f>
        <v/>
      </c>
      <c r="X4" s="4" t="inlineStr">
        <is>
          <t>Boleto</t>
        </is>
      </c>
      <c r="Y4" s="4" t="inlineStr">
        <is>
          <t>33201</t>
        </is>
      </c>
      <c r="Z4" s="7" t="inlineStr">
        <is>
          <t>Mudança do setor expedição para estoque alto</t>
        </is>
      </c>
    </row>
    <row r="5">
      <c r="A5" s="8" t="n">
        <v>4</v>
      </c>
      <c r="B5" s="3" t="inlineStr">
        <is>
          <t>Hospital e Maternidade RecifeMed</t>
        </is>
      </c>
      <c r="C5" s="4" t="inlineStr">
        <is>
          <t>67.890.123/0001-44</t>
        </is>
      </c>
      <c r="D5" s="3" t="inlineStr">
        <is>
          <t>Unid. Centro</t>
        </is>
      </c>
      <c r="E5" s="4" t="inlineStr">
        <is>
          <t>Recife/PE</t>
        </is>
      </c>
      <c r="F5" s="4" t="inlineStr">
        <is>
          <t>456.789.012-43</t>
        </is>
      </c>
      <c r="G5" s="3" t="inlineStr">
        <is>
          <t>Mariana de Souza Lima</t>
        </is>
      </c>
      <c r="H5" s="4" t="inlineStr">
        <is>
          <t>03/12/1991</t>
        </is>
      </c>
      <c r="I5" s="4" t="inlineStr">
        <is>
          <t>Feminino</t>
        </is>
      </c>
      <c r="J5" s="3" t="inlineStr">
        <is>
          <t>Técnica de Enfermagem</t>
        </is>
      </c>
      <c r="K5" s="3" t="inlineStr">
        <is>
          <t>Enfermagem</t>
        </is>
      </c>
      <c r="L5" s="4" t="inlineStr">
        <is>
          <t>Admissional</t>
        </is>
      </c>
      <c r="M5" s="4" t="inlineStr">
        <is>
          <t>10/04/2026</t>
        </is>
      </c>
      <c r="N5" s="4" t="inlineStr">
        <is>
          <t>Sim</t>
        </is>
      </c>
      <c r="O5" s="3" t="inlineStr">
        <is>
          <t>Dr. André Costa</t>
        </is>
      </c>
      <c r="P5" s="3" t="inlineStr">
        <is>
          <t>Laboratório BioSaúde</t>
        </is>
      </c>
      <c r="Q5" s="3" t="inlineStr">
        <is>
          <t>Hemograma; Hepatite B; VDRL</t>
        </is>
      </c>
      <c r="R5" s="4" t="inlineStr">
        <is>
          <t>Biológico</t>
        </is>
      </c>
      <c r="S5" s="8">
        <f>IFERROR(VLOOKUP(R5,Tabelas_Parâmetros!$A$2:$C$11,3,FALSE),12)</f>
        <v/>
      </c>
      <c r="T5" s="9">
        <f>IF(M5="","",DATE(YEAR(DATEVALUE(M5)),MONTH(DATEVALUE(M5))+S5,DAY(DATEVALUE(M5))))</f>
        <v/>
      </c>
      <c r="U5" s="8">
        <f>IF(T5="","",T5-TODAY())</f>
        <v/>
      </c>
      <c r="V5" s="8">
        <f>IF(U5="","",IF(U5&lt;0,"Vencido",IF(U5&lt;=30,"A vencer","Em dia")))</f>
        <v/>
      </c>
      <c r="W5" s="10">
        <f>IFERROR(VLOOKUP(L5,Tabelas_Parâmetros!$E$2:$F$9,2,FALSE),0)</f>
        <v/>
      </c>
      <c r="X5" s="4" t="inlineStr">
        <is>
          <t>Faturado</t>
        </is>
      </c>
      <c r="Y5" s="4" t="inlineStr">
        <is>
          <t>44832</t>
        </is>
      </c>
      <c r="Z5" s="7" t="inlineStr">
        <is>
          <t>Nova contratação CLT</t>
        </is>
      </c>
    </row>
    <row r="6">
      <c r="A6" s="2" t="n">
        <v>5</v>
      </c>
      <c r="B6" s="3" t="inlineStr">
        <is>
          <t>Indústria Química MG Ltda</t>
        </is>
      </c>
      <c r="C6" s="4" t="inlineStr">
        <is>
          <t>23.456.789/0001-55</t>
        </is>
      </c>
      <c r="D6" s="3" t="inlineStr">
        <is>
          <t>Planta Industrial</t>
        </is>
      </c>
      <c r="E6" s="4" t="inlineStr">
        <is>
          <t>Contagem/MG</t>
        </is>
      </c>
      <c r="F6" s="4" t="inlineStr">
        <is>
          <t>567.890.123-54</t>
        </is>
      </c>
      <c r="G6" s="3" t="inlineStr">
        <is>
          <t>Felipe Augusto Carvalho</t>
        </is>
      </c>
      <c r="H6" s="4" t="inlineStr">
        <is>
          <t>18/03/1979</t>
        </is>
      </c>
      <c r="I6" s="4" t="inlineStr">
        <is>
          <t>Masculino</t>
        </is>
      </c>
      <c r="J6" s="3" t="inlineStr">
        <is>
          <t>Pintor Industrial</t>
        </is>
      </c>
      <c r="K6" s="3" t="inlineStr">
        <is>
          <t>Manutenção</t>
        </is>
      </c>
      <c r="L6" s="4" t="inlineStr">
        <is>
          <t>Periódico</t>
        </is>
      </c>
      <c r="M6" s="4" t="inlineStr">
        <is>
          <t>18/12/2025</t>
        </is>
      </c>
      <c r="N6" s="4" t="inlineStr">
        <is>
          <t>Sim</t>
        </is>
      </c>
      <c r="O6" s="3" t="inlineStr">
        <is>
          <t>Dr. Márcio Teixeira</t>
        </is>
      </c>
      <c r="P6" s="3" t="inlineStr">
        <is>
          <t>Clínica do Trabalhador BH</t>
        </is>
      </c>
      <c r="Q6" s="3" t="inlineStr">
        <is>
          <t>Espirometria; Hemograma</t>
        </is>
      </c>
      <c r="R6" s="4" t="inlineStr">
        <is>
          <t>Químico</t>
        </is>
      </c>
      <c r="S6" s="2">
        <f>IFERROR(VLOOKUP(R6,Tabelas_Parâmetros!$A$2:$C$11,3,FALSE),12)</f>
        <v/>
      </c>
      <c r="T6" s="5">
        <f>IF(M6="","",DATE(YEAR(DATEVALUE(M6)),MONTH(DATEVALUE(M6))+S6,DAY(DATEVALUE(M6))))</f>
        <v/>
      </c>
      <c r="U6" s="2">
        <f>IF(T6="","",T6-TODAY())</f>
        <v/>
      </c>
      <c r="V6" s="2">
        <f>IF(U6="","",IF(U6&lt;0,"Vencido",IF(U6&lt;=30,"A vencer","Em dia")))</f>
        <v/>
      </c>
      <c r="W6" s="6">
        <f>IFERROR(VLOOKUP(L6,Tabelas_Parâmetros!$E$2:$F$9,2,FALSE),0)</f>
        <v/>
      </c>
      <c r="X6" s="4" t="inlineStr">
        <is>
          <t>Boleto</t>
        </is>
      </c>
      <c r="Y6" s="4" t="inlineStr">
        <is>
          <t>55110</t>
        </is>
      </c>
      <c r="Z6" s="7" t="inlineStr">
        <is>
          <t>Exposição a solventes – NR-15</t>
        </is>
      </c>
    </row>
    <row r="7">
      <c r="A7" s="8" t="n">
        <v>6</v>
      </c>
      <c r="B7" s="3" t="inlineStr">
        <is>
          <t>Metalúrgica Atlântico Ltda</t>
        </is>
      </c>
      <c r="C7" s="4" t="inlineStr">
        <is>
          <t>12.345.678/0001-90</t>
        </is>
      </c>
      <c r="D7" s="3" t="inlineStr">
        <is>
          <t>Filial Sul</t>
        </is>
      </c>
      <c r="E7" s="4" t="inlineStr">
        <is>
          <t>Curitiba/PR</t>
        </is>
      </c>
      <c r="F7" s="4" t="inlineStr">
        <is>
          <t>678.901.234-65</t>
        </is>
      </c>
      <c r="G7" s="3" t="inlineStr">
        <is>
          <t>Ana Clara Ribeiro</t>
        </is>
      </c>
      <c r="H7" s="4" t="inlineStr">
        <is>
          <t>27/06/1994</t>
        </is>
      </c>
      <c r="I7" s="4" t="inlineStr">
        <is>
          <t>Feminino</t>
        </is>
      </c>
      <c r="J7" s="3" t="inlineStr">
        <is>
          <t>Auxiliar de Produção</t>
        </is>
      </c>
      <c r="K7" s="3" t="inlineStr">
        <is>
          <t>Produção</t>
        </is>
      </c>
      <c r="L7" s="4" t="inlineStr">
        <is>
          <t>Retorno ao trabalho</t>
        </is>
      </c>
      <c r="M7" s="4" t="inlineStr">
        <is>
          <t>15/03/2026</t>
        </is>
      </c>
      <c r="N7" s="4" t="inlineStr">
        <is>
          <t>Sim</t>
        </is>
      </c>
      <c r="O7" s="3" t="inlineStr">
        <is>
          <t>Dra. Cláudia Pires</t>
        </is>
      </c>
      <c r="P7" s="3" t="inlineStr">
        <is>
          <t>Clínica Ocupacional São Lucas</t>
        </is>
      </c>
      <c r="Q7" s="3" t="inlineStr">
        <is>
          <t>Audiometria</t>
        </is>
      </c>
      <c r="R7" s="4" t="inlineStr">
        <is>
          <t>Ruído</t>
        </is>
      </c>
      <c r="S7" s="8">
        <f>IFERROR(VLOOKUP(R7,Tabelas_Parâmetros!$A$2:$C$11,3,FALSE),12)</f>
        <v/>
      </c>
      <c r="T7" s="9">
        <f>IF(M7="","",DATE(YEAR(DATEVALUE(M7)),MONTH(DATEVALUE(M7))+S7,DAY(DATEVALUE(M7))))</f>
        <v/>
      </c>
      <c r="U7" s="8">
        <f>IF(T7="","",T7-TODAY())</f>
        <v/>
      </c>
      <c r="V7" s="8">
        <f>IF(U7="","",IF(U7&lt;0,"Vencido",IF(U7&lt;=30,"A vencer","Em dia")))</f>
        <v/>
      </c>
      <c r="W7" s="10">
        <f>IFERROR(VLOOKUP(L7,Tabelas_Parâmetros!$E$2:$F$9,2,FALSE),0)</f>
        <v/>
      </c>
      <c r="X7" s="4" t="inlineStr">
        <is>
          <t>PIX</t>
        </is>
      </c>
      <c r="Y7" s="4" t="inlineStr">
        <is>
          <t>15490</t>
        </is>
      </c>
      <c r="Z7" s="7" t="inlineStr">
        <is>
          <t>Retorno após afastamento por LER/DORT</t>
        </is>
      </c>
    </row>
    <row r="8">
      <c r="A8" s="2" t="n">
        <v>7</v>
      </c>
      <c r="B8" s="3" t="inlineStr">
        <is>
          <t>Transportes Central SP Ltda</t>
        </is>
      </c>
      <c r="C8" s="4" t="inlineStr">
        <is>
          <t>45.678.901/0001-33</t>
        </is>
      </c>
      <c r="D8" s="3" t="inlineStr">
        <is>
          <t>Matriz</t>
        </is>
      </c>
      <c r="E8" s="4" t="inlineStr">
        <is>
          <t>Goiânia/GO</t>
        </is>
      </c>
      <c r="F8" s="4" t="inlineStr">
        <is>
          <t>789.012.345-76</t>
        </is>
      </c>
      <c r="G8" s="3" t="inlineStr">
        <is>
          <t>Bruno Vinícius Pereira</t>
        </is>
      </c>
      <c r="H8" s="4" t="inlineStr">
        <is>
          <t>05/11/1985</t>
        </is>
      </c>
      <c r="I8" s="4" t="inlineStr">
        <is>
          <t>Masculino</t>
        </is>
      </c>
      <c r="J8" s="3" t="inlineStr">
        <is>
          <t>Motorista</t>
        </is>
      </c>
      <c r="K8" s="3" t="inlineStr">
        <is>
          <t>Transporte</t>
        </is>
      </c>
      <c r="L8" s="4" t="inlineStr">
        <is>
          <t>Periódico</t>
        </is>
      </c>
      <c r="M8" s="4" t="inlineStr">
        <is>
          <t>28/02/2026</t>
        </is>
      </c>
      <c r="N8" s="4" t="inlineStr">
        <is>
          <t>Sim</t>
        </is>
      </c>
      <c r="O8" s="3" t="inlineStr">
        <is>
          <t>Dr. Jorge Almeida</t>
        </is>
      </c>
      <c r="P8" s="3" t="inlineStr">
        <is>
          <t>Saúde Ocupacional Goiás</t>
        </is>
      </c>
      <c r="Q8" s="3" t="inlineStr">
        <is>
          <t>Acuidade Visual; ECG</t>
        </is>
      </c>
      <c r="R8" s="4" t="inlineStr">
        <is>
          <t>Ergonômico</t>
        </is>
      </c>
      <c r="S8" s="2">
        <f>IFERROR(VLOOKUP(R8,Tabelas_Parâmetros!$A$2:$C$11,3,FALSE),12)</f>
        <v/>
      </c>
      <c r="T8" s="5">
        <f>IF(M8="","",DATE(YEAR(DATEVALUE(M8)),MONTH(DATEVALUE(M8))+S8,DAY(DATEVALUE(M8))))</f>
        <v/>
      </c>
      <c r="U8" s="2">
        <f>IF(T8="","",T8-TODAY())</f>
        <v/>
      </c>
      <c r="V8" s="2">
        <f>IF(U8="","",IF(U8&lt;0,"Vencido",IF(U8&lt;=30,"A vencer","Em dia")))</f>
        <v/>
      </c>
      <c r="W8" s="6">
        <f>IFERROR(VLOOKUP(L8,Tabelas_Parâmetros!$E$2:$F$9,2,FALSE),0)</f>
        <v/>
      </c>
      <c r="X8" s="4" t="inlineStr">
        <is>
          <t>Faturado</t>
        </is>
      </c>
      <c r="Y8" s="4" t="inlineStr">
        <is>
          <t>63044</t>
        </is>
      </c>
      <c r="Z8" s="7" t="inlineStr">
        <is>
          <t>Exame psicotécnico realizado separado</t>
        </is>
      </c>
    </row>
    <row r="9">
      <c r="A9" s="8" t="n">
        <v>8</v>
      </c>
      <c r="B9" s="3" t="inlineStr">
        <is>
          <t>RH Soluções Carioca Ltda</t>
        </is>
      </c>
      <c r="C9" s="4" t="inlineStr">
        <is>
          <t>34.567.890/0001-66</t>
        </is>
      </c>
      <c r="D9" s="3" t="inlineStr">
        <is>
          <t>Matriz</t>
        </is>
      </c>
      <c r="E9" s="4" t="inlineStr">
        <is>
          <t>Rio de Janeiro/RJ</t>
        </is>
      </c>
      <c r="F9" s="4" t="inlineStr">
        <is>
          <t>890.123.456-87</t>
        </is>
      </c>
      <c r="G9" s="3" t="inlineStr">
        <is>
          <t>Patrícia Gomes Santos</t>
        </is>
      </c>
      <c r="H9" s="4" t="inlineStr">
        <is>
          <t>14/02/1990</t>
        </is>
      </c>
      <c r="I9" s="4" t="inlineStr">
        <is>
          <t>Feminino</t>
        </is>
      </c>
      <c r="J9" s="3" t="inlineStr">
        <is>
          <t>Assistente de RH</t>
        </is>
      </c>
      <c r="K9" s="3" t="inlineStr">
        <is>
          <t>Recursos Humanos</t>
        </is>
      </c>
      <c r="L9" s="4" t="inlineStr">
        <is>
          <t>Demissional</t>
        </is>
      </c>
      <c r="M9" s="4" t="inlineStr">
        <is>
          <t>08/01/2026</t>
        </is>
      </c>
      <c r="N9" s="4" t="inlineStr">
        <is>
          <t>Sim</t>
        </is>
      </c>
      <c r="O9" s="3" t="inlineStr">
        <is>
          <t>Dr. Roberto Farias</t>
        </is>
      </c>
      <c r="P9" s="3" t="inlineStr">
        <is>
          <t>Clínica Med Rio</t>
        </is>
      </c>
      <c r="Q9" s="3" t="inlineStr">
        <is>
          <t>Hemograma</t>
        </is>
      </c>
      <c r="R9" s="4" t="inlineStr">
        <is>
          <t>Ergonômico</t>
        </is>
      </c>
      <c r="S9" s="8">
        <f>IFERROR(VLOOKUP(R9,Tabelas_Parâmetros!$A$2:$C$11,3,FALSE),12)</f>
        <v/>
      </c>
      <c r="T9" s="9">
        <f>IF(M9="","",DATE(YEAR(DATEVALUE(M9)),MONTH(DATEVALUE(M9))+S9,DAY(DATEVALUE(M9))))</f>
        <v/>
      </c>
      <c r="U9" s="8">
        <f>IF(T9="","",T9-TODAY())</f>
        <v/>
      </c>
      <c r="V9" s="8">
        <f>IF(U9="","",IF(U9&lt;0,"Vencido",IF(U9&lt;=30,"A vencer","Em dia")))</f>
        <v/>
      </c>
      <c r="W9" s="10">
        <f>IFERROR(VLOOKUP(L9,Tabelas_Parâmetros!$E$2:$F$9,2,FALSE),0)</f>
        <v/>
      </c>
      <c r="X9" s="4" t="inlineStr">
        <is>
          <t>PIX</t>
        </is>
      </c>
      <c r="Y9" s="4" t="inlineStr">
        <is>
          <t>78901</t>
        </is>
      </c>
      <c r="Z9" s="7" t="inlineStr">
        <is>
          <t>Desligamento voluntário</t>
        </is>
      </c>
    </row>
    <row r="10">
      <c r="A10" s="2" t="n">
        <v>9</v>
      </c>
      <c r="B10" s="3" t="inlineStr">
        <is>
          <t>Eletro Nordeste Serviços</t>
        </is>
      </c>
      <c r="C10" s="4" t="inlineStr">
        <is>
          <t>56.789.012/0001-77</t>
        </is>
      </c>
      <c r="D10" s="3" t="inlineStr">
        <is>
          <t>Filial CE</t>
        </is>
      </c>
      <c r="E10" s="4" t="inlineStr">
        <is>
          <t>Fortaleza/CE</t>
        </is>
      </c>
      <c r="F10" s="4" t="inlineStr">
        <is>
          <t>901.234.567-98</t>
        </is>
      </c>
      <c r="G10" s="3" t="inlineStr">
        <is>
          <t>Rafael Martins Oliveira</t>
        </is>
      </c>
      <c r="H10" s="4" t="inlineStr">
        <is>
          <t>30/08/1986</t>
        </is>
      </c>
      <c r="I10" s="4" t="inlineStr">
        <is>
          <t>Masculino</t>
        </is>
      </c>
      <c r="J10" s="3" t="inlineStr">
        <is>
          <t>Eletricista</t>
        </is>
      </c>
      <c r="K10" s="3" t="inlineStr">
        <is>
          <t>Manutenção</t>
        </is>
      </c>
      <c r="L10" s="4" t="inlineStr">
        <is>
          <t>Periódico</t>
        </is>
      </c>
      <c r="M10" s="4" t="inlineStr">
        <is>
          <t>30/11/2025</t>
        </is>
      </c>
      <c r="N10" s="4" t="inlineStr">
        <is>
          <t>Não</t>
        </is>
      </c>
      <c r="O10" s="3" t="inlineStr">
        <is>
          <t>Dr. Samuel Freitas</t>
        </is>
      </c>
      <c r="P10" s="3" t="inlineStr">
        <is>
          <t>Centro Médico Fortaleza</t>
        </is>
      </c>
      <c r="Q10" s="3" t="inlineStr">
        <is>
          <t>ECG; Acuidade Visual</t>
        </is>
      </c>
      <c r="R10" s="4" t="inlineStr">
        <is>
          <t>Altura</t>
        </is>
      </c>
      <c r="S10" s="2">
        <f>IFERROR(VLOOKUP(R10,Tabelas_Parâmetros!$A$2:$C$11,3,FALSE),12)</f>
        <v/>
      </c>
      <c r="T10" s="5">
        <f>IF(M10="","",DATE(YEAR(DATEVALUE(M10)),MONTH(DATEVALUE(M10))+S10,DAY(DATEVALUE(M10))))</f>
        <v/>
      </c>
      <c r="U10" s="2">
        <f>IF(T10="","",T10-TODAY())</f>
        <v/>
      </c>
      <c r="V10" s="2">
        <f>IF(U10="","",IF(U10&lt;0,"Vencido",IF(U10&lt;=30,"A vencer","Em dia")))</f>
        <v/>
      </c>
      <c r="W10" s="6">
        <f>IFERROR(VLOOKUP(L10,Tabelas_Parâmetros!$E$2:$F$9,2,FALSE),0)</f>
        <v/>
      </c>
      <c r="X10" s="4" t="inlineStr">
        <is>
          <t>Boleto</t>
        </is>
      </c>
      <c r="Y10" s="4" t="inlineStr">
        <is>
          <t>91234</t>
        </is>
      </c>
      <c r="Z10" s="7" t="inlineStr">
        <is>
          <t>Inapto temporário – aguardar reavaliação cardíaca</t>
        </is>
      </c>
    </row>
    <row r="11">
      <c r="V11" s="11" t="inlineStr">
        <is>
          <t>TOTAL CUSTOS</t>
        </is>
      </c>
      <c r="W11" s="12">
        <f>SUM(W2:W10)</f>
        <v/>
      </c>
    </row>
  </sheetData>
  <conditionalFormatting sqref="V2:V10">
    <cfRule type="expression" priority="1" dxfId="0" stopIfTrue="1">
      <formula>$V2="Em dia"</formula>
    </cfRule>
    <cfRule type="expression" priority="2" dxfId="1" stopIfTrue="1">
      <formula>$V2="A vencer"</formula>
    </cfRule>
    <cfRule type="expression" priority="3" dxfId="2" stopIfTrue="1">
      <formula>$V2="Vencido"</formula>
    </cfRule>
  </conditionalFormatting>
  <conditionalFormatting sqref="N2:N10">
    <cfRule type="expression" priority="4" dxfId="2" stopIfTrue="1">
      <formula>$N2="Não"</formula>
    </cfRule>
  </conditionalFormatting>
  <dataValidations count="4">
    <dataValidation sqref="L2:L100" showErrorMessage="1" showInputMessage="1" allowBlank="1" type="list">
      <formula1>"Admissional,Periódico,Retorno ao trabalho,Mudança de função,Demissional"</formula1>
    </dataValidation>
    <dataValidation sqref="I2:I100" showErrorMessage="1" showInputMessage="1" allowBlank="1" type="list">
      <formula1>"Masculino,Feminino,Outro"</formula1>
    </dataValidation>
    <dataValidation sqref="X2:X100" showErrorMessage="1" showInputMessage="1" allowBlank="1" type="list">
      <formula1>"Boleto,PIX,Cartão,Faturado"</formula1>
    </dataValidation>
    <dataValidation sqref="N2:N100" showErrorMessage="1" showInputMessage="1" allowBlank="1" type="list">
      <formula1>"Sim,Não"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N11"/>
  <sheetViews>
    <sheetView workbookViewId="0">
      <selection activeCell="A1" sqref="A1"/>
    </sheetView>
  </sheetViews>
  <sheetFormatPr baseColWidth="8" defaultRowHeight="15"/>
  <cols>
    <col width="18" customWidth="1" min="1" max="1"/>
    <col width="48" customWidth="1" min="2" max="2"/>
    <col width="22" customWidth="1" min="3" max="3"/>
    <col width="22" customWidth="1" min="5" max="5"/>
    <col width="20" customWidth="1" min="6" max="6"/>
    <col width="22" customWidth="1" min="8" max="8"/>
    <col width="16" customWidth="1" min="10" max="10"/>
    <col width="22" customWidth="1" min="12" max="12"/>
    <col width="16" customWidth="1" min="14" max="14"/>
  </cols>
  <sheetData>
    <row r="1">
      <c r="A1" s="13" t="inlineStr">
        <is>
          <t>Risco Principal</t>
        </is>
      </c>
      <c r="B1" s="13" t="inlineStr">
        <is>
          <t>Descrição</t>
        </is>
      </c>
      <c r="C1" s="13" t="inlineStr">
        <is>
          <t>Periodicidade (meses)</t>
        </is>
      </c>
      <c r="E1" s="13" t="inlineStr">
        <is>
          <t>Tipo de Exame</t>
        </is>
      </c>
      <c r="F1" s="13" t="inlineStr">
        <is>
          <t>Custo Médio (R$)</t>
        </is>
      </c>
      <c r="H1" s="13" t="inlineStr">
        <is>
          <t>Lista – Tipo Exame</t>
        </is>
      </c>
      <c r="J1" s="13" t="inlineStr">
        <is>
          <t>Lista – Sexo</t>
        </is>
      </c>
      <c r="L1" s="13" t="inlineStr">
        <is>
          <t>Lista – Forma Pagamento</t>
        </is>
      </c>
      <c r="N1" s="13" t="inlineStr">
        <is>
          <t>Lista – Apto?</t>
        </is>
      </c>
    </row>
    <row r="2">
      <c r="A2" s="2" t="inlineStr">
        <is>
          <t>Ruído</t>
        </is>
      </c>
      <c r="B2" s="14" t="inlineStr">
        <is>
          <t>Exposição a ruído acima de 85 dB(A)</t>
        </is>
      </c>
      <c r="C2" s="2" t="n">
        <v>12</v>
      </c>
      <c r="E2" s="2" t="inlineStr">
        <is>
          <t>Admissional</t>
        </is>
      </c>
      <c r="F2" s="6" t="n">
        <v>120</v>
      </c>
      <c r="H2" s="2" t="inlineStr">
        <is>
          <t>Admissional</t>
        </is>
      </c>
      <c r="J2" s="2" t="inlineStr">
        <is>
          <t>Masculino</t>
        </is>
      </c>
      <c r="L2" s="2" t="inlineStr">
        <is>
          <t>Boleto</t>
        </is>
      </c>
      <c r="N2" s="2" t="inlineStr">
        <is>
          <t>Sim</t>
        </is>
      </c>
    </row>
    <row r="3">
      <c r="A3" s="8" t="inlineStr">
        <is>
          <t>Químico</t>
        </is>
      </c>
      <c r="B3" s="15" t="inlineStr">
        <is>
          <t>Exposição a agentes químicos (tintas, solventes)</t>
        </is>
      </c>
      <c r="C3" s="8" t="n">
        <v>6</v>
      </c>
      <c r="E3" s="8" t="inlineStr">
        <is>
          <t>Periódico</t>
        </is>
      </c>
      <c r="F3" s="10" t="n">
        <v>95</v>
      </c>
      <c r="H3" s="8" t="inlineStr">
        <is>
          <t>Periódico</t>
        </is>
      </c>
      <c r="J3" s="8" t="inlineStr">
        <is>
          <t>Feminino</t>
        </is>
      </c>
      <c r="L3" s="8" t="inlineStr">
        <is>
          <t>PIX</t>
        </is>
      </c>
      <c r="N3" s="8" t="inlineStr">
        <is>
          <t>Não</t>
        </is>
      </c>
    </row>
    <row r="4">
      <c r="A4" s="2" t="inlineStr">
        <is>
          <t>Ergonômico</t>
        </is>
      </c>
      <c r="B4" s="14" t="inlineStr">
        <is>
          <t>Sobrecarga musculoesquelética / trabalho em office</t>
        </is>
      </c>
      <c r="C4" s="2" t="n">
        <v>12</v>
      </c>
      <c r="E4" s="2" t="inlineStr">
        <is>
          <t>Retorno ao trabalho</t>
        </is>
      </c>
      <c r="F4" s="6" t="n">
        <v>100</v>
      </c>
      <c r="H4" s="2" t="inlineStr">
        <is>
          <t>Retorno ao trabalho</t>
        </is>
      </c>
      <c r="J4" s="2" t="inlineStr">
        <is>
          <t>Outro</t>
        </is>
      </c>
      <c r="L4" s="2" t="inlineStr">
        <is>
          <t>Cartão</t>
        </is>
      </c>
    </row>
    <row r="5">
      <c r="A5" s="8" t="inlineStr">
        <is>
          <t>Biológico</t>
        </is>
      </c>
      <c r="B5" s="15" t="inlineStr">
        <is>
          <t>Contato com material biológico / agentes infecciosos</t>
        </is>
      </c>
      <c r="C5" s="8" t="n">
        <v>12</v>
      </c>
      <c r="E5" s="8" t="inlineStr">
        <is>
          <t>Mudança de função</t>
        </is>
      </c>
      <c r="F5" s="10" t="n">
        <v>130</v>
      </c>
      <c r="H5" s="8" t="inlineStr">
        <is>
          <t>Mudança de função</t>
        </is>
      </c>
      <c r="L5" s="8" t="inlineStr">
        <is>
          <t>Faturado</t>
        </is>
      </c>
    </row>
    <row r="6">
      <c r="A6" s="2" t="inlineStr">
        <is>
          <t>Altura</t>
        </is>
      </c>
      <c r="B6" s="14" t="inlineStr">
        <is>
          <t>Trabalho em altura acima de 2 m</t>
        </is>
      </c>
      <c r="C6" s="2" t="n">
        <v>12</v>
      </c>
      <c r="E6" s="2" t="inlineStr">
        <is>
          <t>Demissional</t>
        </is>
      </c>
      <c r="F6" s="6" t="n">
        <v>110</v>
      </c>
      <c r="H6" s="2" t="inlineStr">
        <is>
          <t>Demissional</t>
        </is>
      </c>
    </row>
    <row r="7">
      <c r="A7" s="8" t="inlineStr">
        <is>
          <t>Físico</t>
        </is>
      </c>
      <c r="B7" s="15" t="inlineStr">
        <is>
          <t>Calor, vibração, radiações</t>
        </is>
      </c>
      <c r="C7" s="8" t="n">
        <v>12</v>
      </c>
      <c r="E7" s="8" t="inlineStr">
        <is>
          <t>Complementar Áudio</t>
        </is>
      </c>
      <c r="F7" s="10" t="n">
        <v>80</v>
      </c>
    </row>
    <row r="8">
      <c r="A8" s="2" t="inlineStr">
        <is>
          <t>Elétrico</t>
        </is>
      </c>
      <c r="B8" s="14" t="inlineStr">
        <is>
          <t>Exposição a risco elétrico (NR-10)</t>
        </is>
      </c>
      <c r="C8" s="2" t="n">
        <v>12</v>
      </c>
      <c r="E8" s="2" t="inlineStr">
        <is>
          <t>Complementar Espiro</t>
        </is>
      </c>
      <c r="F8" s="6" t="n">
        <v>90</v>
      </c>
    </row>
    <row r="9">
      <c r="A9" s="8" t="inlineStr">
        <is>
          <t>Poeira</t>
        </is>
      </c>
      <c r="B9" s="15" t="inlineStr">
        <is>
          <t>Inalação de poeiras minerais / orgânicas</t>
        </is>
      </c>
      <c r="C9" s="8" t="n">
        <v>6</v>
      </c>
      <c r="E9" s="8" t="inlineStr">
        <is>
          <t>Complementar ECG</t>
        </is>
      </c>
      <c r="F9" s="10" t="n">
        <v>110</v>
      </c>
    </row>
    <row r="10">
      <c r="A10" s="2" t="inlineStr">
        <is>
          <t>Frio</t>
        </is>
      </c>
      <c r="B10" s="14" t="inlineStr">
        <is>
          <t>Exposição a ambientes frios / câmaras frigoríficas</t>
        </is>
      </c>
      <c r="C10" s="2" t="n">
        <v>12</v>
      </c>
    </row>
    <row r="11">
      <c r="A11" s="8" t="inlineStr">
        <is>
          <t>Radiação</t>
        </is>
      </c>
      <c r="B11" s="15" t="inlineStr">
        <is>
          <t>Exposição a radiação ionizante / não ionizante</t>
        </is>
      </c>
      <c r="C11" s="8" t="n">
        <v>6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N36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26" customWidth="1" min="1" max="1"/>
    <col width="22" customWidth="1" min="2" max="2"/>
    <col width="22" customWidth="1" min="3" max="3"/>
    <col width="16" customWidth="1" min="4" max="4"/>
    <col width="16" customWidth="1" min="5" max="5"/>
    <col width="14" customWidth="1" min="6" max="6"/>
    <col width="10" customWidth="1" min="7" max="7"/>
    <col width="14" customWidth="1" min="8" max="8"/>
    <col width="22" customWidth="1" min="9" max="9"/>
    <col width="20" customWidth="1" min="10" max="10"/>
    <col width="10" customWidth="1" min="11" max="11"/>
    <col width="10" customWidth="1" min="12" max="12"/>
    <col width="10" customWidth="1" min="13" max="13"/>
    <col width="10" customWidth="1" min="14" max="14"/>
  </cols>
  <sheetData>
    <row r="1" ht="36" customHeight="1">
      <c r="A1" s="16" t="inlineStr">
        <is>
          <t>DASHBOARD PCMSO – CONTROLE DE EXAMES OCUPACIONAIS (NR-7)</t>
        </is>
      </c>
    </row>
    <row r="3" ht="22" customHeight="1">
      <c r="A3" s="13" t="inlineStr">
        <is>
          <t>Total Registros</t>
        </is>
      </c>
      <c r="B3" s="17" t="n"/>
      <c r="C3" s="18" t="inlineStr">
        <is>
          <t>Exames Em Dia</t>
        </is>
      </c>
      <c r="D3" s="17" t="n"/>
      <c r="E3" s="19" t="inlineStr">
        <is>
          <t>A Vencer (≤30d)</t>
        </is>
      </c>
      <c r="F3" s="17" t="n"/>
      <c r="G3" s="20" t="inlineStr">
        <is>
          <t>Vencidos</t>
        </is>
      </c>
      <c r="H3" s="17" t="n"/>
      <c r="I3" s="21" t="inlineStr">
        <is>
          <t>Inaptos</t>
        </is>
      </c>
      <c r="J3" s="17" t="n"/>
      <c r="K3" s="22" t="inlineStr">
        <is>
          <t>Custo Total (R$)</t>
        </is>
      </c>
      <c r="L3" s="17" t="n"/>
    </row>
    <row r="4" ht="28" customHeight="1">
      <c r="A4" s="23">
        <f>COUNTA(Colaboradores_Exames!A2:A100)</f>
        <v/>
      </c>
      <c r="B4" s="17" t="n"/>
      <c r="C4" s="23">
        <f>COUNTIF(Colaboradores_Exames!V2:V100,"Em dia")</f>
        <v/>
      </c>
      <c r="D4" s="17" t="n"/>
      <c r="E4" s="23">
        <f>COUNTIF(Colaboradores_Exames!V2:V100,"A vencer")</f>
        <v/>
      </c>
      <c r="F4" s="17" t="n"/>
      <c r="G4" s="23">
        <f>COUNTIF(Colaboradores_Exames!V2:V100,"Vencido")</f>
        <v/>
      </c>
      <c r="H4" s="17" t="n"/>
      <c r="I4" s="23">
        <f>COUNTIF(Colaboradores_Exames!N2:N100,"Não")</f>
        <v/>
      </c>
      <c r="J4" s="17" t="n"/>
      <c r="K4" s="24">
        <f>SUM(Colaboradores_Exames!W2:W100)</f>
        <v/>
      </c>
      <c r="L4" s="17" t="n"/>
    </row>
    <row r="6">
      <c r="A6" s="13" t="inlineStr">
        <is>
          <t>Tipo de Exame</t>
        </is>
      </c>
      <c r="B6" s="13" t="inlineStr">
        <is>
          <t>Qtd</t>
        </is>
      </c>
      <c r="C6" s="13" t="inlineStr">
        <is>
          <t>Custo Total</t>
        </is>
      </c>
      <c r="D6" s="13" t="inlineStr">
        <is>
          <t>Custo Médio</t>
        </is>
      </c>
      <c r="F6" s="13" t="inlineStr">
        <is>
          <t>Status</t>
        </is>
      </c>
      <c r="G6" s="13" t="inlineStr">
        <is>
          <t>Qtd</t>
        </is>
      </c>
      <c r="H6" s="13" t="inlineStr">
        <is>
          <t>% Total</t>
        </is>
      </c>
      <c r="J6" s="13" t="inlineStr">
        <is>
          <t>Risco Principal</t>
        </is>
      </c>
      <c r="K6" s="13" t="inlineStr">
        <is>
          <t>Qtd</t>
        </is>
      </c>
    </row>
    <row r="7">
      <c r="A7" s="15" t="inlineStr">
        <is>
          <t>Admissional</t>
        </is>
      </c>
      <c r="B7" s="8">
        <f>COUNTIF(Colaboradores_Exames!L$2:L$100,A7)</f>
        <v/>
      </c>
      <c r="C7" s="10">
        <f>SUMIF(Colaboradores_Exames!L$2:L$100,A7,Colaboradores_Exames!W$2:W$100)</f>
        <v/>
      </c>
      <c r="D7" s="10">
        <f>IFERROR(C7/B7,0)</f>
        <v/>
      </c>
      <c r="F7" s="8" t="inlineStr">
        <is>
          <t>Em dia</t>
        </is>
      </c>
      <c r="G7" s="8">
        <f>COUNTIF(Colaboradores_Exames!V$2:V$100,F7)</f>
        <v/>
      </c>
      <c r="H7" s="25">
        <f>IFERROR(G7/SUM(G7:G9),0)</f>
        <v/>
      </c>
      <c r="J7" s="15" t="inlineStr">
        <is>
          <t>Ruído</t>
        </is>
      </c>
      <c r="K7" s="8">
        <f>COUNTIF(Colaboradores_Exames!R$2:R$100,J7)</f>
        <v/>
      </c>
    </row>
    <row r="8">
      <c r="A8" s="14" t="inlineStr">
        <is>
          <t>Periódico</t>
        </is>
      </c>
      <c r="B8" s="2">
        <f>COUNTIF(Colaboradores_Exames!L$2:L$100,A8)</f>
        <v/>
      </c>
      <c r="C8" s="6">
        <f>SUMIF(Colaboradores_Exames!L$2:L$100,A8,Colaboradores_Exames!W$2:W$100)</f>
        <v/>
      </c>
      <c r="D8" s="6">
        <f>IFERROR(C8/B8,0)</f>
        <v/>
      </c>
      <c r="F8" s="2" t="inlineStr">
        <is>
          <t>A vencer</t>
        </is>
      </c>
      <c r="G8" s="2">
        <f>COUNTIF(Colaboradores_Exames!V$2:V$100,F8)</f>
        <v/>
      </c>
      <c r="H8" s="26">
        <f>IFERROR(G8/SUM(G7:G9),0)</f>
        <v/>
      </c>
      <c r="J8" s="14" t="inlineStr">
        <is>
          <t>Químico</t>
        </is>
      </c>
      <c r="K8" s="2">
        <f>COUNTIF(Colaboradores_Exames!R$2:R$100,J8)</f>
        <v/>
      </c>
    </row>
    <row r="9">
      <c r="A9" s="15" t="inlineStr">
        <is>
          <t>Retorno ao trabalho</t>
        </is>
      </c>
      <c r="B9" s="8">
        <f>COUNTIF(Colaboradores_Exames!L$2:L$100,A9)</f>
        <v/>
      </c>
      <c r="C9" s="10">
        <f>SUMIF(Colaboradores_Exames!L$2:L$100,A9,Colaboradores_Exames!W$2:W$100)</f>
        <v/>
      </c>
      <c r="D9" s="10">
        <f>IFERROR(C9/B9,0)</f>
        <v/>
      </c>
      <c r="F9" s="8" t="inlineStr">
        <is>
          <t>Vencido</t>
        </is>
      </c>
      <c r="G9" s="8">
        <f>COUNTIF(Colaboradores_Exames!V$2:V$100,F9)</f>
        <v/>
      </c>
      <c r="H9" s="25">
        <f>IFERROR(G9/SUM(G7:G9),0)</f>
        <v/>
      </c>
      <c r="J9" s="15" t="inlineStr">
        <is>
          <t>Ergonômico</t>
        </is>
      </c>
      <c r="K9" s="8">
        <f>COUNTIF(Colaboradores_Exames!R$2:R$100,J9)</f>
        <v/>
      </c>
    </row>
    <row r="10">
      <c r="A10" s="14" t="inlineStr">
        <is>
          <t>Mudança de função</t>
        </is>
      </c>
      <c r="B10" s="2">
        <f>COUNTIF(Colaboradores_Exames!L$2:L$100,A10)</f>
        <v/>
      </c>
      <c r="C10" s="6">
        <f>SUMIF(Colaboradores_Exames!L$2:L$100,A10,Colaboradores_Exames!W$2:W$100)</f>
        <v/>
      </c>
      <c r="D10" s="6">
        <f>IFERROR(C10/B10,0)</f>
        <v/>
      </c>
      <c r="J10" s="14" t="inlineStr">
        <is>
          <t>Biológico</t>
        </is>
      </c>
      <c r="K10" s="2">
        <f>COUNTIF(Colaboradores_Exames!R$2:R$100,J10)</f>
        <v/>
      </c>
    </row>
    <row r="11">
      <c r="A11" s="15" t="inlineStr">
        <is>
          <t>Demissional</t>
        </is>
      </c>
      <c r="B11" s="8">
        <f>COUNTIF(Colaboradores_Exames!L$2:L$100,A11)</f>
        <v/>
      </c>
      <c r="C11" s="10">
        <f>SUMIF(Colaboradores_Exames!L$2:L$100,A11,Colaboradores_Exames!W$2:W$100)</f>
        <v/>
      </c>
      <c r="D11" s="10">
        <f>IFERROR(C11/B11,0)</f>
        <v/>
      </c>
      <c r="J11" s="15" t="inlineStr">
        <is>
          <t>Altura</t>
        </is>
      </c>
      <c r="K11" s="8">
        <f>COUNTIF(Colaboradores_Exames!R$2:R$100,J11)</f>
        <v/>
      </c>
    </row>
    <row r="12">
      <c r="A12" s="1" t="inlineStr">
        <is>
          <t>TOTAL</t>
        </is>
      </c>
      <c r="B12" s="27">
        <f>SUM(B7:B11)</f>
        <v/>
      </c>
      <c r="C12" s="12">
        <f>SUM(C7:C11)</f>
        <v/>
      </c>
      <c r="D12" s="28" t="inlineStr"/>
    </row>
    <row r="26">
      <c r="A26" s="29" t="inlineStr">
        <is>
          <t>⚠️ ALERTAS – Exames Vencidos ou a Vencer</t>
        </is>
      </c>
    </row>
    <row r="27">
      <c r="A27" s="1" t="inlineStr">
        <is>
          <t>Colaborador</t>
        </is>
      </c>
      <c r="B27" s="1" t="inlineStr">
        <is>
          <t>Cargo</t>
        </is>
      </c>
      <c r="C27" s="1" t="inlineStr">
        <is>
          <t>Tipo de Exame</t>
        </is>
      </c>
      <c r="D27" s="1" t="inlineStr">
        <is>
          <t>Risco</t>
        </is>
      </c>
      <c r="E27" s="1" t="inlineStr">
        <is>
          <t>Data Exame</t>
        </is>
      </c>
      <c r="F27" s="1" t="inlineStr">
        <is>
          <t>Próx. Vencimento</t>
        </is>
      </c>
      <c r="G27" s="1" t="inlineStr">
        <is>
          <t>Dias p/ Vencer</t>
        </is>
      </c>
      <c r="H27" s="1" t="inlineStr">
        <is>
          <t>Status</t>
        </is>
      </c>
      <c r="I27" s="1" t="inlineStr">
        <is>
          <t>Clínica</t>
        </is>
      </c>
      <c r="J27" s="1" t="inlineStr">
        <is>
          <t>Apto?</t>
        </is>
      </c>
    </row>
    <row r="28">
      <c r="A28" s="2">
        <f>IF(Colaboradores_Exames!V2&lt;&gt;"",IF(OR(Colaboradores_Exames!V2="Vencido",Colaboradores_Exames!V2="A vencer"),Colaboradores_Exames!G2,""),"")</f>
        <v/>
      </c>
      <c r="B28" s="2">
        <f>IF(A28&lt;&gt;"",Colaboradores_Exames!J2,"")</f>
        <v/>
      </c>
      <c r="C28" s="2">
        <f>IF(A28&lt;&gt;"",Colaboradores_Exames!L2,"")</f>
        <v/>
      </c>
      <c r="D28" s="2">
        <f>IF(A28&lt;&gt;"",Colaboradores_Exames!R2,"")</f>
        <v/>
      </c>
      <c r="E28" s="2">
        <f>IF(A28&lt;&gt;"",Colaboradores_Exames!M2,"")</f>
        <v/>
      </c>
      <c r="F28" s="2">
        <f>IF(A28&lt;&gt;"",TEXT(Colaboradores_Exames!T2,"DD/MM/YYYY"),"")</f>
        <v/>
      </c>
      <c r="G28" s="2">
        <f>IF(A28&lt;&gt;"",Colaboradores_Exames!U2,"")</f>
        <v/>
      </c>
      <c r="H28" s="2">
        <f>IF(A28&lt;&gt;"",Colaboradores_Exames!V2,"")</f>
        <v/>
      </c>
      <c r="I28" s="2">
        <f>IF(A28&lt;&gt;"",Colaboradores_Exames!P2,"")</f>
        <v/>
      </c>
      <c r="J28" s="2">
        <f>IF(A28&lt;&gt;"",Colaboradores_Exames!N2,"")</f>
        <v/>
      </c>
    </row>
    <row r="29">
      <c r="A29" s="8">
        <f>IF(Colaboradores_Exames!V3&lt;&gt;"",IF(OR(Colaboradores_Exames!V3="Vencido",Colaboradores_Exames!V3="A vencer"),Colaboradores_Exames!G3,""),"")</f>
        <v/>
      </c>
      <c r="B29" s="8">
        <f>IF(A29&lt;&gt;"",Colaboradores_Exames!J3,"")</f>
        <v/>
      </c>
      <c r="C29" s="8">
        <f>IF(A29&lt;&gt;"",Colaboradores_Exames!L3,"")</f>
        <v/>
      </c>
      <c r="D29" s="8">
        <f>IF(A29&lt;&gt;"",Colaboradores_Exames!R3,"")</f>
        <v/>
      </c>
      <c r="E29" s="8">
        <f>IF(A29&lt;&gt;"",Colaboradores_Exames!M3,"")</f>
        <v/>
      </c>
      <c r="F29" s="8">
        <f>IF(A29&lt;&gt;"",TEXT(Colaboradores_Exames!T3,"DD/MM/YYYY"),"")</f>
        <v/>
      </c>
      <c r="G29" s="8">
        <f>IF(A29&lt;&gt;"",Colaboradores_Exames!U3,"")</f>
        <v/>
      </c>
      <c r="H29" s="8">
        <f>IF(A29&lt;&gt;"",Colaboradores_Exames!V3,"")</f>
        <v/>
      </c>
      <c r="I29" s="8">
        <f>IF(A29&lt;&gt;"",Colaboradores_Exames!P3,"")</f>
        <v/>
      </c>
      <c r="J29" s="8">
        <f>IF(A29&lt;&gt;"",Colaboradores_Exames!N3,"")</f>
        <v/>
      </c>
    </row>
    <row r="30">
      <c r="A30" s="2">
        <f>IF(Colaboradores_Exames!V4&lt;&gt;"",IF(OR(Colaboradores_Exames!V4="Vencido",Colaboradores_Exames!V4="A vencer"),Colaboradores_Exames!G4,""),"")</f>
        <v/>
      </c>
      <c r="B30" s="2">
        <f>IF(A30&lt;&gt;"",Colaboradores_Exames!J4,"")</f>
        <v/>
      </c>
      <c r="C30" s="2">
        <f>IF(A30&lt;&gt;"",Colaboradores_Exames!L4,"")</f>
        <v/>
      </c>
      <c r="D30" s="2">
        <f>IF(A30&lt;&gt;"",Colaboradores_Exames!R4,"")</f>
        <v/>
      </c>
      <c r="E30" s="2">
        <f>IF(A30&lt;&gt;"",Colaboradores_Exames!M4,"")</f>
        <v/>
      </c>
      <c r="F30" s="2">
        <f>IF(A30&lt;&gt;"",TEXT(Colaboradores_Exames!T4,"DD/MM/YYYY"),"")</f>
        <v/>
      </c>
      <c r="G30" s="2">
        <f>IF(A30&lt;&gt;"",Colaboradores_Exames!U4,"")</f>
        <v/>
      </c>
      <c r="H30" s="2">
        <f>IF(A30&lt;&gt;"",Colaboradores_Exames!V4,"")</f>
        <v/>
      </c>
      <c r="I30" s="2">
        <f>IF(A30&lt;&gt;"",Colaboradores_Exames!P4,"")</f>
        <v/>
      </c>
      <c r="J30" s="2">
        <f>IF(A30&lt;&gt;"",Colaboradores_Exames!N4,"")</f>
        <v/>
      </c>
    </row>
    <row r="31">
      <c r="A31" s="8">
        <f>IF(Colaboradores_Exames!V5&lt;&gt;"",IF(OR(Colaboradores_Exames!V5="Vencido",Colaboradores_Exames!V5="A vencer"),Colaboradores_Exames!G5,""),"")</f>
        <v/>
      </c>
      <c r="B31" s="8">
        <f>IF(A31&lt;&gt;"",Colaboradores_Exames!J5,"")</f>
        <v/>
      </c>
      <c r="C31" s="8">
        <f>IF(A31&lt;&gt;"",Colaboradores_Exames!L5,"")</f>
        <v/>
      </c>
      <c r="D31" s="8">
        <f>IF(A31&lt;&gt;"",Colaboradores_Exames!R5,"")</f>
        <v/>
      </c>
      <c r="E31" s="8">
        <f>IF(A31&lt;&gt;"",Colaboradores_Exames!M5,"")</f>
        <v/>
      </c>
      <c r="F31" s="8">
        <f>IF(A31&lt;&gt;"",TEXT(Colaboradores_Exames!T5,"DD/MM/YYYY"),"")</f>
        <v/>
      </c>
      <c r="G31" s="8">
        <f>IF(A31&lt;&gt;"",Colaboradores_Exames!U5,"")</f>
        <v/>
      </c>
      <c r="H31" s="8">
        <f>IF(A31&lt;&gt;"",Colaboradores_Exames!V5,"")</f>
        <v/>
      </c>
      <c r="I31" s="8">
        <f>IF(A31&lt;&gt;"",Colaboradores_Exames!P5,"")</f>
        <v/>
      </c>
      <c r="J31" s="8">
        <f>IF(A31&lt;&gt;"",Colaboradores_Exames!N5,"")</f>
        <v/>
      </c>
    </row>
    <row r="32">
      <c r="A32" s="2">
        <f>IF(Colaboradores_Exames!V6&lt;&gt;"",IF(OR(Colaboradores_Exames!V6="Vencido",Colaboradores_Exames!V6="A vencer"),Colaboradores_Exames!G6,""),"")</f>
        <v/>
      </c>
      <c r="B32" s="2">
        <f>IF(A32&lt;&gt;"",Colaboradores_Exames!J6,"")</f>
        <v/>
      </c>
      <c r="C32" s="2">
        <f>IF(A32&lt;&gt;"",Colaboradores_Exames!L6,"")</f>
        <v/>
      </c>
      <c r="D32" s="2">
        <f>IF(A32&lt;&gt;"",Colaboradores_Exames!R6,"")</f>
        <v/>
      </c>
      <c r="E32" s="2">
        <f>IF(A32&lt;&gt;"",Colaboradores_Exames!M6,"")</f>
        <v/>
      </c>
      <c r="F32" s="2">
        <f>IF(A32&lt;&gt;"",TEXT(Colaboradores_Exames!T6,"DD/MM/YYYY"),"")</f>
        <v/>
      </c>
      <c r="G32" s="2">
        <f>IF(A32&lt;&gt;"",Colaboradores_Exames!U6,"")</f>
        <v/>
      </c>
      <c r="H32" s="2">
        <f>IF(A32&lt;&gt;"",Colaboradores_Exames!V6,"")</f>
        <v/>
      </c>
      <c r="I32" s="2">
        <f>IF(A32&lt;&gt;"",Colaboradores_Exames!P6,"")</f>
        <v/>
      </c>
      <c r="J32" s="2">
        <f>IF(A32&lt;&gt;"",Colaboradores_Exames!N6,"")</f>
        <v/>
      </c>
    </row>
    <row r="33">
      <c r="A33" s="8">
        <f>IF(Colaboradores_Exames!V7&lt;&gt;"",IF(OR(Colaboradores_Exames!V7="Vencido",Colaboradores_Exames!V7="A vencer"),Colaboradores_Exames!G7,""),"")</f>
        <v/>
      </c>
      <c r="B33" s="8">
        <f>IF(A33&lt;&gt;"",Colaboradores_Exames!J7,"")</f>
        <v/>
      </c>
      <c r="C33" s="8">
        <f>IF(A33&lt;&gt;"",Colaboradores_Exames!L7,"")</f>
        <v/>
      </c>
      <c r="D33" s="8">
        <f>IF(A33&lt;&gt;"",Colaboradores_Exames!R7,"")</f>
        <v/>
      </c>
      <c r="E33" s="8">
        <f>IF(A33&lt;&gt;"",Colaboradores_Exames!M7,"")</f>
        <v/>
      </c>
      <c r="F33" s="8">
        <f>IF(A33&lt;&gt;"",TEXT(Colaboradores_Exames!T7,"DD/MM/YYYY"),"")</f>
        <v/>
      </c>
      <c r="G33" s="8">
        <f>IF(A33&lt;&gt;"",Colaboradores_Exames!U7,"")</f>
        <v/>
      </c>
      <c r="H33" s="8">
        <f>IF(A33&lt;&gt;"",Colaboradores_Exames!V7,"")</f>
        <v/>
      </c>
      <c r="I33" s="8">
        <f>IF(A33&lt;&gt;"",Colaboradores_Exames!P7,"")</f>
        <v/>
      </c>
      <c r="J33" s="8">
        <f>IF(A33&lt;&gt;"",Colaboradores_Exames!N7,"")</f>
        <v/>
      </c>
    </row>
    <row r="34">
      <c r="A34" s="2">
        <f>IF(Colaboradores_Exames!V8&lt;&gt;"",IF(OR(Colaboradores_Exames!V8="Vencido",Colaboradores_Exames!V8="A vencer"),Colaboradores_Exames!G8,""),"")</f>
        <v/>
      </c>
      <c r="B34" s="2">
        <f>IF(A34&lt;&gt;"",Colaboradores_Exames!J8,"")</f>
        <v/>
      </c>
      <c r="C34" s="2">
        <f>IF(A34&lt;&gt;"",Colaboradores_Exames!L8,"")</f>
        <v/>
      </c>
      <c r="D34" s="2">
        <f>IF(A34&lt;&gt;"",Colaboradores_Exames!R8,"")</f>
        <v/>
      </c>
      <c r="E34" s="2">
        <f>IF(A34&lt;&gt;"",Colaboradores_Exames!M8,"")</f>
        <v/>
      </c>
      <c r="F34" s="2">
        <f>IF(A34&lt;&gt;"",TEXT(Colaboradores_Exames!T8,"DD/MM/YYYY"),"")</f>
        <v/>
      </c>
      <c r="G34" s="2">
        <f>IF(A34&lt;&gt;"",Colaboradores_Exames!U8,"")</f>
        <v/>
      </c>
      <c r="H34" s="2">
        <f>IF(A34&lt;&gt;"",Colaboradores_Exames!V8,"")</f>
        <v/>
      </c>
      <c r="I34" s="2">
        <f>IF(A34&lt;&gt;"",Colaboradores_Exames!P8,"")</f>
        <v/>
      </c>
      <c r="J34" s="2">
        <f>IF(A34&lt;&gt;"",Colaboradores_Exames!N8,"")</f>
        <v/>
      </c>
    </row>
    <row r="35">
      <c r="A35" s="8">
        <f>IF(Colaboradores_Exames!V9&lt;&gt;"",IF(OR(Colaboradores_Exames!V9="Vencido",Colaboradores_Exames!V9="A vencer"),Colaboradores_Exames!G9,""),"")</f>
        <v/>
      </c>
      <c r="B35" s="8">
        <f>IF(A35&lt;&gt;"",Colaboradores_Exames!J9,"")</f>
        <v/>
      </c>
      <c r="C35" s="8">
        <f>IF(A35&lt;&gt;"",Colaboradores_Exames!L9,"")</f>
        <v/>
      </c>
      <c r="D35" s="8">
        <f>IF(A35&lt;&gt;"",Colaboradores_Exames!R9,"")</f>
        <v/>
      </c>
      <c r="E35" s="8">
        <f>IF(A35&lt;&gt;"",Colaboradores_Exames!M9,"")</f>
        <v/>
      </c>
      <c r="F35" s="8">
        <f>IF(A35&lt;&gt;"",TEXT(Colaboradores_Exames!T9,"DD/MM/YYYY"),"")</f>
        <v/>
      </c>
      <c r="G35" s="8">
        <f>IF(A35&lt;&gt;"",Colaboradores_Exames!U9,"")</f>
        <v/>
      </c>
      <c r="H35" s="8">
        <f>IF(A35&lt;&gt;"",Colaboradores_Exames!V9,"")</f>
        <v/>
      </c>
      <c r="I35" s="8">
        <f>IF(A35&lt;&gt;"",Colaboradores_Exames!P9,"")</f>
        <v/>
      </c>
      <c r="J35" s="8">
        <f>IF(A35&lt;&gt;"",Colaboradores_Exames!N9,"")</f>
        <v/>
      </c>
    </row>
    <row r="36">
      <c r="A36" s="2">
        <f>IF(Colaboradores_Exames!V10&lt;&gt;"",IF(OR(Colaboradores_Exames!V10="Vencido",Colaboradores_Exames!V10="A vencer"),Colaboradores_Exames!G10,""),"")</f>
        <v/>
      </c>
      <c r="B36" s="2">
        <f>IF(A36&lt;&gt;"",Colaboradores_Exames!J10,"")</f>
        <v/>
      </c>
      <c r="C36" s="2">
        <f>IF(A36&lt;&gt;"",Colaboradores_Exames!L10,"")</f>
        <v/>
      </c>
      <c r="D36" s="2">
        <f>IF(A36&lt;&gt;"",Colaboradores_Exames!R10,"")</f>
        <v/>
      </c>
      <c r="E36" s="2">
        <f>IF(A36&lt;&gt;"",Colaboradores_Exames!M10,"")</f>
        <v/>
      </c>
      <c r="F36" s="2">
        <f>IF(A36&lt;&gt;"",TEXT(Colaboradores_Exames!T10,"DD/MM/YYYY"),"")</f>
        <v/>
      </c>
      <c r="G36" s="2">
        <f>IF(A36&lt;&gt;"",Colaboradores_Exames!U10,"")</f>
        <v/>
      </c>
      <c r="H36" s="2">
        <f>IF(A36&lt;&gt;"",Colaboradores_Exames!V10,"")</f>
        <v/>
      </c>
      <c r="I36" s="2">
        <f>IF(A36&lt;&gt;"",Colaboradores_Exames!P10,"")</f>
        <v/>
      </c>
      <c r="J36" s="2">
        <f>IF(A36&lt;&gt;"",Colaboradores_Exames!N10,"")</f>
        <v/>
      </c>
    </row>
  </sheetData>
  <mergeCells count="14">
    <mergeCell ref="A1:N1"/>
    <mergeCell ref="A3:B3"/>
    <mergeCell ref="A4:B4"/>
    <mergeCell ref="C3:D3"/>
    <mergeCell ref="C4:D4"/>
    <mergeCell ref="E3:F3"/>
    <mergeCell ref="E4:F4"/>
    <mergeCell ref="G3:H3"/>
    <mergeCell ref="G4:H4"/>
    <mergeCell ref="I3:J3"/>
    <mergeCell ref="I4:J4"/>
    <mergeCell ref="K3:L3"/>
    <mergeCell ref="K4:L4"/>
    <mergeCell ref="A26:J26"/>
  </mergeCells>
  <conditionalFormatting sqref="H28:H36">
    <cfRule type="expression" priority="1" dxfId="2" stopIfTrue="1">
      <formula>$H28="Vencido"</formula>
    </cfRule>
    <cfRule type="expression" priority="2" dxfId="1" stopIfTrue="1">
      <formula>$H28="A vencer"</formula>
    </cfRule>
  </conditionalFormatting>
  <pageMargins left="0.75" right="0.75" top="1" bottom="1" header="0.5" footer="0.5"/>
  <drawing xmlns:r="http://schemas.openxmlformats.org/officeDocument/2006/relationships" r:id="rId1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35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26" customWidth="1" min="1" max="1"/>
    <col width="90" customWidth="1" min="2" max="2"/>
  </cols>
  <sheetData>
    <row r="1" ht="32" customHeight="1">
      <c r="A1" s="30" t="inlineStr">
        <is>
          <t>INSTRUÇÕES DE USO – PLANILHA PCMSO (NR-7)</t>
        </is>
      </c>
    </row>
    <row r="2" ht="30" customHeight="1">
      <c r="A2" s="31" t="inlineStr">
        <is>
          <t>ABA</t>
        </is>
      </c>
      <c r="B2" s="31" t="inlineStr">
        <is>
          <t>CONTEÚDO / ORIENTAÇÕES</t>
        </is>
      </c>
    </row>
    <row r="3" ht="30" customHeight="1">
      <c r="A3" s="32" t="inlineStr">
        <is>
          <t>Colaboradores_Exames</t>
        </is>
      </c>
      <c r="B3" s="33" t="inlineStr">
        <is>
          <t>Base principal de lançamentos. Preencha as colunas A a R e X, Y, Z manualmente. As colunas S (Periodicidade), T (Próximo Vencimento), U (Dias p/ Vencer), V (Status) e W (Custo) são calculadas automaticamente via fórmulas. Não altere as colunas com fórmulas. Use a lista suspensa nas colunas L (Tipo de Exame), I (Sexo) e X (Forma de Pagamento).</t>
        </is>
      </c>
    </row>
    <row r="4" ht="30" customHeight="1">
      <c r="A4" s="34" t="inlineStr">
        <is>
          <t>Tabelas_Parâmetros</t>
        </is>
      </c>
      <c r="B4" s="35" t="inlineStr">
        <is>
          <t>Tabela de referência para PROCV. Edite os valores de periodicidade (col C) e custos médios (col F) conforme os contratos da sua empresa com clínicas. Não altere as colunas A e E pois são chave dos PROCV da aba principal.</t>
        </is>
      </c>
    </row>
    <row r="5" ht="30" customHeight="1">
      <c r="A5" s="32" t="inlineStr">
        <is>
          <t>Dashboard_PCMSO</t>
        </is>
      </c>
      <c r="B5" s="33" t="inlineStr">
        <is>
          <t>Painel gerencial com KPIs, tabelas resumo por tipo de exame, status e risco, além de 3 gráficos automáticos. A tabela de alertas mostra apenas os registros com status 'Vencido' ou 'A vencer'. Não edite esta aba – é toda automática.</t>
        </is>
      </c>
    </row>
    <row r="6" ht="30" customHeight="1">
      <c r="A6" s="34" t="inlineStr"/>
      <c r="B6" s="35" t="inlineStr"/>
    </row>
    <row r="7" ht="30" customHeight="1">
      <c r="A7" s="31" t="inlineStr">
        <is>
          <t>COLUNA</t>
        </is>
      </c>
      <c r="B7" s="31" t="inlineStr">
        <is>
          <t>DESCRIÇÃO DETALHADA – Colaboradores_Exames</t>
        </is>
      </c>
    </row>
    <row r="8" ht="30" customHeight="1">
      <c r="A8" s="34" t="inlineStr">
        <is>
          <t>A – ID Registro</t>
        </is>
      </c>
      <c r="B8" s="35" t="inlineStr">
        <is>
          <t>Número sequencial do registro. Preencha manualmente.</t>
        </is>
      </c>
    </row>
    <row r="9" ht="30" customHeight="1">
      <c r="A9" s="32" t="inlineStr">
        <is>
          <t>B – Empresa</t>
        </is>
      </c>
      <c r="B9" s="33" t="inlineStr">
        <is>
          <t>Razão social da empresa empregadora.</t>
        </is>
      </c>
    </row>
    <row r="10" ht="30" customHeight="1">
      <c r="A10" s="34" t="inlineStr">
        <is>
          <t>C – CNPJ</t>
        </is>
      </c>
      <c r="B10" s="35" t="inlineStr">
        <is>
          <t>CNPJ da empresa no formato XX.XXX.XXX/XXXX-XX.</t>
        </is>
      </c>
    </row>
    <row r="11" ht="30" customHeight="1">
      <c r="A11" s="32" t="inlineStr">
        <is>
          <t>D – Unidade/Filial</t>
        </is>
      </c>
      <c r="B11" s="33" t="inlineStr">
        <is>
          <t>Nome da unidade ou filial do colaborador.</t>
        </is>
      </c>
    </row>
    <row r="12" ht="30" customHeight="1">
      <c r="A12" s="34" t="inlineStr">
        <is>
          <t>E – Cidade/UF</t>
        </is>
      </c>
      <c r="B12" s="35" t="inlineStr">
        <is>
          <t>Cidade e estado no formato Cidade/UF.</t>
        </is>
      </c>
    </row>
    <row r="13" ht="30" customHeight="1">
      <c r="A13" s="32" t="inlineStr">
        <is>
          <t>F – CPF</t>
        </is>
      </c>
      <c r="B13" s="33" t="inlineStr">
        <is>
          <t>CPF do colaborador no formato XXX.XXX.XXX-XX.</t>
        </is>
      </c>
    </row>
    <row r="14" ht="30" customHeight="1">
      <c r="A14" s="34" t="inlineStr">
        <is>
          <t>G – Nome do Colaborador</t>
        </is>
      </c>
      <c r="B14" s="35" t="inlineStr">
        <is>
          <t>Nome completo do colaborador.</t>
        </is>
      </c>
    </row>
    <row r="15" ht="30" customHeight="1">
      <c r="A15" s="32" t="inlineStr">
        <is>
          <t>H – Dt. Nascimento</t>
        </is>
      </c>
      <c r="B15" s="33" t="inlineStr">
        <is>
          <t>Data de nascimento no formato DD/MM/AAAA.</t>
        </is>
      </c>
    </row>
    <row r="16" ht="30" customHeight="1">
      <c r="A16" s="34" t="inlineStr">
        <is>
          <t>I – Sexo</t>
        </is>
      </c>
      <c r="B16" s="35" t="inlineStr">
        <is>
          <t>Selecionar via lista: Masculino, Feminino, Outro.</t>
        </is>
      </c>
    </row>
    <row r="17" ht="30" customHeight="1">
      <c r="A17" s="32" t="inlineStr">
        <is>
          <t>J – Cargo</t>
        </is>
      </c>
      <c r="B17" s="33" t="inlineStr">
        <is>
          <t>Cargo/função do colaborador conforme CBO.</t>
        </is>
      </c>
    </row>
    <row r="18" ht="30" customHeight="1">
      <c r="A18" s="34" t="inlineStr">
        <is>
          <t>K – Setor</t>
        </is>
      </c>
      <c r="B18" s="35" t="inlineStr">
        <is>
          <t>Setor ou departamento do colaborador.</t>
        </is>
      </c>
    </row>
    <row r="19" ht="30" customHeight="1">
      <c r="A19" s="32" t="inlineStr">
        <is>
          <t>L – Tipo de Exame</t>
        </is>
      </c>
      <c r="B19" s="33" t="inlineStr">
        <is>
          <t>Selecionar: Admissional, Periódico, Retorno, Mudança, Demissional.</t>
        </is>
      </c>
    </row>
    <row r="20" ht="30" customHeight="1">
      <c r="A20" s="34" t="inlineStr">
        <is>
          <t>M – Data do Exame</t>
        </is>
      </c>
      <c r="B20" s="35" t="inlineStr">
        <is>
          <t>Data em que o exame/ASO foi realizado (DD/MM/AAAA).</t>
        </is>
      </c>
    </row>
    <row r="21" ht="30" customHeight="1">
      <c r="A21" s="32" t="inlineStr">
        <is>
          <t>N – Apto?</t>
        </is>
      </c>
      <c r="B21" s="33" t="inlineStr">
        <is>
          <t>Resultado do ASO: Sim (Apto) ou Não (Inapto/Apto com restrição).</t>
        </is>
      </c>
    </row>
    <row r="22" ht="30" customHeight="1">
      <c r="A22" s="34" t="inlineStr">
        <is>
          <t>O – Médico Responsável</t>
        </is>
      </c>
      <c r="B22" s="35" t="inlineStr">
        <is>
          <t>Nome do médico do trabalho que assinou o ASO.</t>
        </is>
      </c>
    </row>
    <row r="23" ht="30" customHeight="1">
      <c r="A23" s="32" t="inlineStr">
        <is>
          <t>P – Clínica/Laboratório</t>
        </is>
      </c>
      <c r="B23" s="33" t="inlineStr">
        <is>
          <t>Nome da clínica ou laboratório responsável.</t>
        </is>
      </c>
    </row>
    <row r="24" ht="30" customHeight="1">
      <c r="A24" s="34" t="inlineStr">
        <is>
          <t>Q – Exames Complementares</t>
        </is>
      </c>
      <c r="B24" s="35" t="inlineStr">
        <is>
          <t>Liste os exames realizados separados por ponto e vírgula.</t>
        </is>
      </c>
    </row>
    <row r="25" ht="30" customHeight="1">
      <c r="A25" s="32" t="inlineStr">
        <is>
          <t>R – Risco Principal</t>
        </is>
      </c>
      <c r="B25" s="33" t="inlineStr">
        <is>
          <t>Risco do PCMSO: Ruído, Químico, Ergonômico, Biológico, Altura.</t>
        </is>
      </c>
    </row>
    <row r="26" ht="30" customHeight="1">
      <c r="A26" s="34" t="inlineStr">
        <is>
          <t>S – Periodicidade (meses)</t>
        </is>
      </c>
      <c r="B26" s="35" t="inlineStr">
        <is>
          <t>AUTOMÁTICO: busca periodicidade via PROCV pelo Risco Principal.</t>
        </is>
      </c>
    </row>
    <row r="27" ht="30" customHeight="1">
      <c r="A27" s="32" t="inlineStr">
        <is>
          <t>T – Próximo Vencimento</t>
        </is>
      </c>
      <c r="B27" s="33" t="inlineStr">
        <is>
          <t>AUTOMÁTICO: soma meses de periodicidade à data do exame.</t>
        </is>
      </c>
    </row>
    <row r="28" ht="30" customHeight="1">
      <c r="A28" s="34" t="inlineStr">
        <is>
          <t>U – Dias p/ Vencer</t>
        </is>
      </c>
      <c r="B28" s="35" t="inlineStr">
        <is>
          <t>AUTOMÁTICO: dias restantes até o vencimento (negativo = vencido).</t>
        </is>
      </c>
    </row>
    <row r="29" ht="30" customHeight="1">
      <c r="A29" s="32" t="inlineStr">
        <is>
          <t>V – Status</t>
        </is>
      </c>
      <c r="B29" s="33" t="inlineStr">
        <is>
          <t>AUTOMÁTICO: Em dia / A vencer (≤30 dias) / Vencido.</t>
        </is>
      </c>
    </row>
    <row r="30" ht="30" customHeight="1">
      <c r="A30" s="34" t="inlineStr">
        <is>
          <t>W – Custo (R$)</t>
        </is>
      </c>
      <c r="B30" s="35" t="inlineStr">
        <is>
          <t>AUTOMÁTICO: busca custo médio por tipo de exame via PROCV.</t>
        </is>
      </c>
    </row>
    <row r="31" ht="30" customHeight="1">
      <c r="A31" s="32" t="inlineStr">
        <is>
          <t>X – Forma de Pagamento</t>
        </is>
      </c>
      <c r="B31" s="33" t="inlineStr">
        <is>
          <t>Selecionar via lista: Boleto, PIX, Cartão, Faturado.</t>
        </is>
      </c>
    </row>
    <row r="32" ht="30" customHeight="1">
      <c r="A32" s="34" t="inlineStr">
        <is>
          <t>Y – NF-e Nº</t>
        </is>
      </c>
      <c r="B32" s="35" t="inlineStr">
        <is>
          <t>Número da nota fiscal eletrônica da clínica.</t>
        </is>
      </c>
    </row>
    <row r="33" ht="30" customHeight="1">
      <c r="A33" s="32" t="inlineStr">
        <is>
          <t>Z – Observações</t>
        </is>
      </c>
      <c r="B33" s="33" t="inlineStr">
        <is>
          <t>Observações livres sobre o colaborador ou o exame.</t>
        </is>
      </c>
    </row>
    <row r="34" ht="30" customHeight="1">
      <c r="A34" s="34" t="inlineStr"/>
      <c r="B34" s="35" t="inlineStr"/>
    </row>
    <row r="35" ht="30" customHeight="1">
      <c r="A35" s="31" t="inlineStr">
        <is>
          <t>BASE LEGAL</t>
        </is>
      </c>
      <c r="B35" s="31" t="inlineStr">
        <is>
          <t>NR-7 (Portaria MTb nº 3.214/78 e atualizações). O PCMSO deve ser elaborado por Médico do Trabalho. Esta planilha é uma ferramenta de controle administrativo e não substitui o programa formal assinado pelo responsável técnico.</t>
        </is>
      </c>
    </row>
  </sheetData>
  <mergeCells count="1">
    <mergeCell ref="A1:F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2026-04-20T09:52:40Z</dcterms:created>
  <dcterms:modified xmlns:dcterms="http://purl.org/dc/terms/" xmlns:xsi="http://www.w3.org/2001/XMLSchema-instance" xsi:type="dcterms:W3CDTF">2026-04-20T09:52:40Z</dcterms:modified>
</cp:coreProperties>
</file>