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laboradores" sheetId="1" state="visible" r:id="rId1"/>
    <sheet xmlns:r="http://schemas.openxmlformats.org/officeDocument/2006/relationships" name="Competência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92400E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color rgb="00A7F3D0"/>
      <sz val="9"/>
    </font>
    <font>
      <name val="Calibri"/>
      <b val="1"/>
      <color rgb="00FFFFFF"/>
      <sz val="13"/>
    </font>
    <font>
      <name val="Calibri"/>
      <b val="1"/>
      <color rgb="000F766E"/>
      <sz val="10"/>
    </font>
  </fonts>
  <fills count="1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0F4C75"/>
      </patternFill>
    </fill>
    <fill>
      <patternFill patternType="solid">
        <fgColor rgb="00134E4A"/>
      </patternFill>
    </fill>
    <fill>
      <patternFill patternType="solid">
        <fgColor rgb="00166534"/>
      </patternFill>
    </fill>
    <fill>
      <patternFill patternType="solid">
        <fgColor rgb="0092400E"/>
      </patternFill>
    </fill>
    <fill>
      <patternFill patternType="solid">
        <fgColor rgb="00991B1B"/>
      </patternFill>
    </fill>
    <fill>
      <patternFill patternType="solid">
        <fgColor rgb="001E3A5F"/>
      </patternFill>
    </fill>
    <fill>
      <patternFill patternType="solid">
        <fgColor rgb="007F1D1D"/>
      </patternFill>
    </fill>
    <fill>
      <patternFill patternType="solid">
        <fgColor rgb="0078350F"/>
      </patternFill>
    </fill>
    <fill>
      <patternFill patternType="solid">
        <fgColor rgb="0014532D"/>
      </patternFill>
    </fill>
    <fill>
      <patternFill patternType="solid">
        <fgColor rgb="000C4A6E"/>
      </patternFill>
    </fill>
    <fill>
      <patternFill patternType="solid">
        <fgColor rgb="004C1D9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9" fontId="3" fillId="5" borderId="1" applyAlignment="1" pivotButton="0" quotePrefix="0" xfId="0">
      <alignment horizontal="center" vertical="center" wrapText="1"/>
    </xf>
    <xf numFmtId="2" fontId="3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164" fontId="6" fillId="6" borderId="1" applyAlignment="1" pivotButton="0" quotePrefix="0" xfId="0">
      <alignment horizontal="center" vertical="center" wrapText="1"/>
    </xf>
    <xf numFmtId="0" fontId="1" fillId="7" borderId="0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7" fillId="8" borderId="0" applyAlignment="1" pivotButton="0" quotePrefix="0" xfId="0">
      <alignment horizontal="center" vertical="center" wrapText="1"/>
    </xf>
    <xf numFmtId="0" fontId="7" fillId="9" borderId="0" applyAlignment="1" pivotButton="0" quotePrefix="0" xfId="0">
      <alignment horizontal="center" vertical="center" wrapText="1"/>
    </xf>
    <xf numFmtId="0" fontId="7" fillId="10" borderId="0" applyAlignment="1" pivotButton="0" quotePrefix="0" xfId="0">
      <alignment horizontal="center" vertical="center" wrapText="1"/>
    </xf>
    <xf numFmtId="0" fontId="7" fillId="11" borderId="0" applyAlignment="1" pivotButton="0" quotePrefix="0" xfId="0">
      <alignment horizontal="center" vertical="center" wrapText="1"/>
    </xf>
    <xf numFmtId="0" fontId="7" fillId="12" borderId="0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center" vertical="center" wrapText="1"/>
    </xf>
    <xf numFmtId="0" fontId="8" fillId="9" borderId="0" applyAlignment="1" pivotButton="0" quotePrefix="0" xfId="0">
      <alignment horizontal="center" vertical="center" wrapText="1"/>
    </xf>
    <xf numFmtId="0" fontId="8" fillId="10" borderId="0" applyAlignment="1" pivotButton="0" quotePrefix="0" xfId="0">
      <alignment horizontal="center" vertical="center" wrapText="1"/>
    </xf>
    <xf numFmtId="0" fontId="8" fillId="11" borderId="0" applyAlignment="1" pivotButton="0" quotePrefix="0" xfId="0">
      <alignment horizontal="center" vertical="center" wrapText="1"/>
    </xf>
    <xf numFmtId="164" fontId="8" fillId="12" borderId="0" applyAlignment="1" pivotButton="0" quotePrefix="0" xfId="0">
      <alignment horizontal="center" vertical="center" wrapText="1"/>
    </xf>
    <xf numFmtId="0" fontId="0" fillId="8" borderId="0" pivotButton="0" quotePrefix="0" xfId="0"/>
    <xf numFmtId="0" fontId="0" fillId="9" borderId="0" pivotButton="0" quotePrefix="0" xfId="0"/>
    <xf numFmtId="0" fontId="0" fillId="10" borderId="0" pivotButton="0" quotePrefix="0" xfId="0"/>
    <xf numFmtId="0" fontId="0" fillId="11" borderId="0" pivotButton="0" quotePrefix="0" xfId="0"/>
    <xf numFmtId="0" fontId="0" fillId="12" borderId="0" pivotButton="0" quotePrefix="0" xfId="0"/>
    <xf numFmtId="0" fontId="7" fillId="13" borderId="0" applyAlignment="1" pivotButton="0" quotePrefix="0" xfId="0">
      <alignment horizontal="center" vertical="center" wrapText="1"/>
    </xf>
    <xf numFmtId="0" fontId="7" fillId="14" borderId="0" applyAlignment="1" pivotButton="0" quotePrefix="0" xfId="0">
      <alignment horizontal="center" vertical="center" wrapText="1"/>
    </xf>
    <xf numFmtId="0" fontId="7" fillId="15" borderId="0" applyAlignment="1" pivotButton="0" quotePrefix="0" xfId="0">
      <alignment horizontal="center" vertical="center" wrapText="1"/>
    </xf>
    <xf numFmtId="0" fontId="7" fillId="16" borderId="0" applyAlignment="1" pivotButton="0" quotePrefix="0" xfId="0">
      <alignment horizontal="center" vertical="center" wrapText="1"/>
    </xf>
    <xf numFmtId="0" fontId="7" fillId="17" borderId="0" applyAlignment="1" pivotButton="0" quotePrefix="0" xfId="0">
      <alignment horizontal="center" vertical="center" wrapText="1"/>
    </xf>
    <xf numFmtId="0" fontId="8" fillId="13" borderId="0" applyAlignment="1" pivotButton="0" quotePrefix="0" xfId="0">
      <alignment horizontal="center" vertical="center" wrapText="1"/>
    </xf>
    <xf numFmtId="0" fontId="8" fillId="14" borderId="0" applyAlignment="1" pivotButton="0" quotePrefix="0" xfId="0">
      <alignment horizontal="center" vertical="center" wrapText="1"/>
    </xf>
    <xf numFmtId="0" fontId="8" fillId="15" borderId="0" applyAlignment="1" pivotButton="0" quotePrefix="0" xfId="0">
      <alignment horizontal="center" vertical="center" wrapText="1"/>
    </xf>
    <xf numFmtId="2" fontId="8" fillId="16" borderId="0" applyAlignment="1" pivotButton="0" quotePrefix="0" xfId="0">
      <alignment horizontal="center" vertical="center" wrapText="1"/>
    </xf>
    <xf numFmtId="9" fontId="8" fillId="17" borderId="0" applyAlignment="1" pivotButton="0" quotePrefix="0" xfId="0">
      <alignment horizontal="center" vertical="center" wrapText="1"/>
    </xf>
    <xf numFmtId="0" fontId="0" fillId="13" borderId="0" pivotButton="0" quotePrefix="0" xfId="0"/>
    <xf numFmtId="0" fontId="0" fillId="14" borderId="0" pivotButton="0" quotePrefix="0" xfId="0"/>
    <xf numFmtId="0" fontId="0" fillId="15" borderId="0" pivotButton="0" quotePrefix="0" xfId="0"/>
    <xf numFmtId="0" fontId="0" fillId="16" borderId="0" pivotButton="0" quotePrefix="0" xfId="0"/>
    <xf numFmtId="0" fontId="0" fillId="17" borderId="0" pivotButton="0" quotePrefix="0" xfId="0"/>
    <xf numFmtId="164" fontId="3" fillId="5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2" fillId="2" borderId="1" pivotButton="0" quotePrefix="0" xfId="0"/>
    <xf numFmtId="0" fontId="3" fillId="3" borderId="1" pivotButton="0" quotePrefix="0" xfId="0"/>
    <xf numFmtId="0" fontId="3" fillId="5" borderId="1" pivotButton="0" quotePrefix="0" xfId="0"/>
    <xf numFmtId="0" fontId="6" fillId="6" borderId="0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left" vertical="center" wrapText="1"/>
    </xf>
    <xf numFmtId="0" fontId="0" fillId="3" borderId="0" pivotButton="0" quotePrefix="0" xfId="0"/>
  </cellXfs>
  <cellStyles count="1">
    <cellStyle name="Normal" xfId="0" builtinId="0" hidden="0"/>
  </cellStyles>
  <dxfs count="3">
    <dxf>
      <font>
        <name val="Calibri"/>
        <b val="1"/>
        <color rgb="0015803D"/>
        <sz val="10"/>
      </font>
      <fill>
        <patternFill patternType="solid">
          <fgColor rgb="00DCFCE7"/>
        </patternFill>
      </fill>
    </dxf>
    <dxf>
      <font>
        <name val="Calibri"/>
        <b val="1"/>
        <color rgb="0092400E"/>
        <sz val="10"/>
      </font>
      <fill>
        <patternFill patternType="solid">
          <fgColor rgb="00FEF9C3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'Dashboard'!J20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AB308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'Dashboard'!$I$21:$I$23</f>
            </numRef>
          </cat>
          <val>
            <numRef>
              <f>'Dashboard'!$J$21:$J$23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Nível Atual vs Requerido por Competência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'Dashboard'!B20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'Dashboard'!$A$21:$A$29</f>
            </numRef>
          </cat>
          <val>
            <numRef>
              <f>'Dashboard'!$B$21:$B$29</f>
            </numRef>
          </val>
        </ser>
        <ser>
          <idx val="1"/>
          <order val="1"/>
          <tx>
            <strRef>
              <f>'Dashboard'!C20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'Dashboard'!$A$21:$A$29</f>
            </numRef>
          </cat>
          <val>
            <numRef>
              <f>'Dashboard'!$C$21:$C$29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Competência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Nível (0–5)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10</row>
      <rowOff>0</rowOff>
    </from>
    <ext cx="46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31</row>
      <rowOff>0</rowOff>
    </from>
    <ext cx="792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2" customWidth="1" min="3" max="3"/>
    <col width="15" customWidth="1" min="4" max="4"/>
    <col width="16" customWidth="1" min="5" max="5"/>
    <col width="16" customWidth="1" min="6" max="6"/>
    <col width="24" customWidth="1" min="7" max="7"/>
    <col width="8" customWidth="1" min="8" max="8"/>
    <col width="22" customWidth="1" min="9" max="9"/>
    <col width="10" customWidth="1" min="10" max="10"/>
    <col width="12" customWidth="1" min="11" max="11"/>
    <col width="8" customWidth="1" min="12" max="12"/>
    <col width="8" customWidth="1" min="13" max="13"/>
    <col width="13" customWidth="1" min="14" max="14"/>
    <col width="11" customWidth="1" min="15" max="15"/>
    <col width="10" customWidth="1" min="16" max="16"/>
    <col width="12" customWidth="1" min="17" max="17"/>
    <col width="32" customWidth="1" min="18" max="18"/>
    <col width="14" customWidth="1" min="19" max="19"/>
    <col width="22" customWidth="1" min="20" max="20"/>
  </cols>
  <sheetData>
    <row r="1" ht="16" customHeight="1">
      <c r="A1" s="1" t="inlineStr">
        <is>
          <t>MATRIZ DE COMPETÊNCIAS — AVALIAÇÕES INDIVIDUAIS</t>
        </is>
      </c>
    </row>
    <row r="2" ht="34" customHeight="1">
      <c r="A2" s="2" t="inlineStr">
        <is>
          <t>ID Avaliação</t>
        </is>
      </c>
      <c r="B2" s="2" t="inlineStr">
        <is>
          <t>Data Avaliação</t>
        </is>
      </c>
      <c r="C2" s="2" t="inlineStr">
        <is>
          <t>Colaborador</t>
        </is>
      </c>
      <c r="D2" s="2" t="inlineStr">
        <is>
          <t>CPF</t>
        </is>
      </c>
      <c r="E2" s="2" t="inlineStr">
        <is>
          <t>Cidade/UF</t>
        </is>
      </c>
      <c r="F2" s="2" t="inlineStr">
        <is>
          <t>Área/Depto</t>
        </is>
      </c>
      <c r="G2" s="2" t="inlineStr">
        <is>
          <t>Cargo</t>
        </is>
      </c>
      <c r="H2" s="2" t="inlineStr">
        <is>
          <t>Regime</t>
        </is>
      </c>
      <c r="I2" s="2" t="inlineStr">
        <is>
          <t>Competência</t>
        </is>
      </c>
      <c r="J2" s="2" t="inlineStr">
        <is>
          <t>Nível Atual
(0–5)</t>
        </is>
      </c>
      <c r="K2" s="2" t="inlineStr">
        <is>
          <t>Nível Requerido
(0–5)</t>
        </is>
      </c>
      <c r="L2" s="2" t="inlineStr">
        <is>
          <t>Peso (%)</t>
        </is>
      </c>
      <c r="M2" s="2" t="inlineStr">
        <is>
          <t>Gap
(Atual–Req)</t>
        </is>
      </c>
      <c r="N2" s="2" t="inlineStr">
        <is>
          <t>Pont. Ponderada</t>
        </is>
      </c>
      <c r="O2" s="2" t="inlineStr">
        <is>
          <t>Aderência (%)</t>
        </is>
      </c>
      <c r="P2" s="2" t="inlineStr">
        <is>
          <t>Status</t>
        </is>
      </c>
      <c r="Q2" s="2" t="inlineStr">
        <is>
          <t>Prioridade
Treinamento</t>
        </is>
      </c>
      <c r="R2" s="2" t="inlineStr">
        <is>
          <t>Treinamento Sugerido</t>
        </is>
      </c>
      <c r="S2" s="2" t="inlineStr">
        <is>
          <t>Custo Est. (R$)</t>
        </is>
      </c>
      <c r="T2" s="2" t="inlineStr">
        <is>
          <t>Observações</t>
        </is>
      </c>
    </row>
    <row r="3">
      <c r="A3" s="3" t="n">
        <v>1</v>
      </c>
      <c r="B3" s="3" t="inlineStr">
        <is>
          <t>05/01/2026</t>
        </is>
      </c>
      <c r="C3" s="4" t="inlineStr">
        <is>
          <t>Ana Paula Souza</t>
        </is>
      </c>
      <c r="D3" s="3" t="inlineStr">
        <is>
          <t>123.456.789-00</t>
        </is>
      </c>
      <c r="E3" s="3" t="inlineStr">
        <is>
          <t>São Paulo/SP</t>
        </is>
      </c>
      <c r="F3" s="3" t="inlineStr">
        <is>
          <t>RH</t>
        </is>
      </c>
      <c r="G3" s="4" t="inlineStr">
        <is>
          <t>Analista de RH</t>
        </is>
      </c>
      <c r="H3" s="3" t="inlineStr">
        <is>
          <t>CLT</t>
        </is>
      </c>
      <c r="I3" s="4" t="inlineStr">
        <is>
          <t>Excel</t>
        </is>
      </c>
      <c r="J3" s="5" t="n">
        <v>3</v>
      </c>
      <c r="K3" s="3">
        <f>IFERROR(VLOOKUP(G3&amp;"|"&amp;I3,Competências!$A:$G,4,FALSE),"")</f>
        <v/>
      </c>
      <c r="L3" s="6">
        <f>IFERROR(VLOOKUP(G3&amp;"|"&amp;I3,Competências!$A:$G,5,FALSE),"")</f>
        <v/>
      </c>
      <c r="M3" s="3">
        <f>IF(K3="","",J3-K3)</f>
        <v/>
      </c>
      <c r="N3" s="7">
        <f>IF(OR(J3="",L3=""),"",J3*L3)</f>
        <v/>
      </c>
      <c r="O3" s="6">
        <f>IF(OR(K3="",K3=0),"",J3/K3)</f>
        <v/>
      </c>
      <c r="P3" s="3">
        <f>IF(M3="","",IF(M3&gt;=0,"OK",IF(M3=-1,"Atenção","Crítico")))</f>
        <v/>
      </c>
      <c r="Q3" s="3">
        <f>IF(M3="","",IF(M3&gt;=0,"Baixa",IF(ABS(M3)=1,"Média","Alta")))</f>
        <v/>
      </c>
      <c r="R3" s="4">
        <f>IFERROR(VLOOKUP(I3,Competências!$I:$K,2,FALSE),"")</f>
        <v/>
      </c>
      <c r="S3" s="8" t="n">
        <v>450</v>
      </c>
      <c r="T3" s="4" t="inlineStr">
        <is>
          <t>Priorizar capacitação</t>
        </is>
      </c>
    </row>
    <row r="4">
      <c r="A4" s="9" t="n">
        <v>2</v>
      </c>
      <c r="B4" s="9" t="inlineStr">
        <is>
          <t>05/01/2026</t>
        </is>
      </c>
      <c r="C4" s="10" t="inlineStr">
        <is>
          <t>Ana Paula Souza</t>
        </is>
      </c>
      <c r="D4" s="9" t="inlineStr">
        <is>
          <t>123.456.789-00</t>
        </is>
      </c>
      <c r="E4" s="9" t="inlineStr">
        <is>
          <t>São Paulo/SP</t>
        </is>
      </c>
      <c r="F4" s="9" t="inlineStr">
        <is>
          <t>RH</t>
        </is>
      </c>
      <c r="G4" s="10" t="inlineStr">
        <is>
          <t>Analista de RH</t>
        </is>
      </c>
      <c r="H4" s="9" t="inlineStr">
        <is>
          <t>CLT</t>
        </is>
      </c>
      <c r="I4" s="10" t="inlineStr">
        <is>
          <t>Comunicação</t>
        </is>
      </c>
      <c r="J4" s="5" t="n">
        <v>4</v>
      </c>
      <c r="K4" s="9">
        <f>IFERROR(VLOOKUP(G4&amp;"|"&amp;I4,Competências!$A:$G,4,FALSE),"")</f>
        <v/>
      </c>
      <c r="L4" s="11">
        <f>IFERROR(VLOOKUP(G4&amp;"|"&amp;I4,Competências!$A:$G,5,FALSE),"")</f>
        <v/>
      </c>
      <c r="M4" s="9">
        <f>IF(K4="","",J4-K4)</f>
        <v/>
      </c>
      <c r="N4" s="12">
        <f>IF(OR(J4="",L4=""),"",J4*L4)</f>
        <v/>
      </c>
      <c r="O4" s="11">
        <f>IF(OR(K4="",K4=0),"",J4/K4)</f>
        <v/>
      </c>
      <c r="P4" s="9">
        <f>IF(M4="","",IF(M4&gt;=0,"OK",IF(M4=-1,"Atenção","Crítico")))</f>
        <v/>
      </c>
      <c r="Q4" s="9">
        <f>IF(M4="","",IF(M4&gt;=0,"Baixa",IF(ABS(M4)=1,"Média","Alta")))</f>
        <v/>
      </c>
      <c r="R4" s="10">
        <f>IFERROR(VLOOKUP(I4,Competências!$I:$K,2,FALSE),"")</f>
        <v/>
      </c>
      <c r="S4" s="8" t="n">
        <v>0</v>
      </c>
      <c r="T4" s="10" t="inlineStr">
        <is>
          <t>Bom nível</t>
        </is>
      </c>
    </row>
    <row r="5">
      <c r="A5" s="3" t="n">
        <v>3</v>
      </c>
      <c r="B5" s="3" t="inlineStr">
        <is>
          <t>10/01/2026</t>
        </is>
      </c>
      <c r="C5" s="4" t="inlineStr">
        <is>
          <t>Bruno Henrique Lima</t>
        </is>
      </c>
      <c r="D5" s="3" t="inlineStr">
        <is>
          <t>234.567.890-11</t>
        </is>
      </c>
      <c r="E5" s="3" t="inlineStr">
        <is>
          <t>Campinas/SP</t>
        </is>
      </c>
      <c r="F5" s="3" t="inlineStr">
        <is>
          <t>Financeiro</t>
        </is>
      </c>
      <c r="G5" s="4" t="inlineStr">
        <is>
          <t>Analista Financeiro</t>
        </is>
      </c>
      <c r="H5" s="3" t="inlineStr">
        <is>
          <t>CLT</t>
        </is>
      </c>
      <c r="I5" s="4" t="inlineStr">
        <is>
          <t>Power BI</t>
        </is>
      </c>
      <c r="J5" s="5" t="n">
        <v>2</v>
      </c>
      <c r="K5" s="3">
        <f>IFERROR(VLOOKUP(G5&amp;"|"&amp;I5,Competências!$A:$G,4,FALSE),"")</f>
        <v/>
      </c>
      <c r="L5" s="6">
        <f>IFERROR(VLOOKUP(G5&amp;"|"&amp;I5,Competências!$A:$G,5,FALSE),"")</f>
        <v/>
      </c>
      <c r="M5" s="3">
        <f>IF(K5="","",J5-K5)</f>
        <v/>
      </c>
      <c r="N5" s="7">
        <f>IF(OR(J5="",L5=""),"",J5*L5)</f>
        <v/>
      </c>
      <c r="O5" s="6">
        <f>IF(OR(K5="",K5=0),"",J5/K5)</f>
        <v/>
      </c>
      <c r="P5" s="3">
        <f>IF(M5="","",IF(M5&gt;=0,"OK",IF(M5=-1,"Atenção","Crítico")))</f>
        <v/>
      </c>
      <c r="Q5" s="3">
        <f>IF(M5="","",IF(M5&gt;=0,"Baixa",IF(ABS(M5)=1,"Média","Alta")))</f>
        <v/>
      </c>
      <c r="R5" s="4">
        <f>IFERROR(VLOOKUP(I5,Competências!$I:$K,2,FALSE),"")</f>
        <v/>
      </c>
      <c r="S5" s="8" t="n">
        <v>900</v>
      </c>
      <c r="T5" s="4" t="inlineStr">
        <is>
          <t>Gap crítico</t>
        </is>
      </c>
    </row>
    <row r="6">
      <c r="A6" s="9" t="n">
        <v>4</v>
      </c>
      <c r="B6" s="9" t="inlineStr">
        <is>
          <t>10/01/2026</t>
        </is>
      </c>
      <c r="C6" s="10" t="inlineStr">
        <is>
          <t>Bruno Henrique Lima</t>
        </is>
      </c>
      <c r="D6" s="9" t="inlineStr">
        <is>
          <t>234.567.890-11</t>
        </is>
      </c>
      <c r="E6" s="9" t="inlineStr">
        <is>
          <t>Campinas/SP</t>
        </is>
      </c>
      <c r="F6" s="9" t="inlineStr">
        <is>
          <t>Financeiro</t>
        </is>
      </c>
      <c r="G6" s="10" t="inlineStr">
        <is>
          <t>Analista Financeiro</t>
        </is>
      </c>
      <c r="H6" s="9" t="inlineStr">
        <is>
          <t>CLT</t>
        </is>
      </c>
      <c r="I6" s="10" t="inlineStr">
        <is>
          <t>SQL</t>
        </is>
      </c>
      <c r="J6" s="5" t="n">
        <v>2</v>
      </c>
      <c r="K6" s="9">
        <f>IFERROR(VLOOKUP(G6&amp;"|"&amp;I6,Competências!$A:$G,4,FALSE),"")</f>
        <v/>
      </c>
      <c r="L6" s="11">
        <f>IFERROR(VLOOKUP(G6&amp;"|"&amp;I6,Competências!$A:$G,5,FALSE),"")</f>
        <v/>
      </c>
      <c r="M6" s="9">
        <f>IF(K6="","",J6-K6)</f>
        <v/>
      </c>
      <c r="N6" s="12">
        <f>IF(OR(J6="",L6=""),"",J6*L6)</f>
        <v/>
      </c>
      <c r="O6" s="11">
        <f>IF(OR(K6="",K6=0),"",J6/K6)</f>
        <v/>
      </c>
      <c r="P6" s="9">
        <f>IF(M6="","",IF(M6&gt;=0,"OK",IF(M6=-1,"Atenção","Crítico")))</f>
        <v/>
      </c>
      <c r="Q6" s="9">
        <f>IF(M6="","",IF(M6&gt;=0,"Baixa",IF(ABS(M6)=1,"Média","Alta")))</f>
        <v/>
      </c>
      <c r="R6" s="10">
        <f>IFERROR(VLOOKUP(I6,Competências!$I:$K,2,FALSE),"")</f>
        <v/>
      </c>
      <c r="S6" s="8" t="n">
        <v>1200</v>
      </c>
      <c r="T6" s="10" t="inlineStr">
        <is>
          <t>Gap crítico</t>
        </is>
      </c>
    </row>
    <row r="7">
      <c r="A7" s="3" t="n">
        <v>5</v>
      </c>
      <c r="B7" s="3" t="inlineStr">
        <is>
          <t>12/01/2026</t>
        </is>
      </c>
      <c r="C7" s="4" t="inlineStr">
        <is>
          <t>Carla Mendes Rocha</t>
        </is>
      </c>
      <c r="D7" s="3" t="inlineStr">
        <is>
          <t>345.678.901-22</t>
        </is>
      </c>
      <c r="E7" s="3" t="inlineStr">
        <is>
          <t>Rio de Janeiro/RJ</t>
        </is>
      </c>
      <c r="F7" s="3" t="inlineStr">
        <is>
          <t>Comercial</t>
        </is>
      </c>
      <c r="G7" s="4" t="inlineStr">
        <is>
          <t>Executiva de Vendas</t>
        </is>
      </c>
      <c r="H7" s="3" t="inlineStr">
        <is>
          <t>CLT</t>
        </is>
      </c>
      <c r="I7" s="4" t="inlineStr">
        <is>
          <t>Negociação</t>
        </is>
      </c>
      <c r="J7" s="5" t="n">
        <v>3</v>
      </c>
      <c r="K7" s="3">
        <f>IFERROR(VLOOKUP(G7&amp;"|"&amp;I7,Competências!$A:$G,4,FALSE),"")</f>
        <v/>
      </c>
      <c r="L7" s="6">
        <f>IFERROR(VLOOKUP(G7&amp;"|"&amp;I7,Competências!$A:$G,5,FALSE),"")</f>
        <v/>
      </c>
      <c r="M7" s="3">
        <f>IF(K7="","",J7-K7)</f>
        <v/>
      </c>
      <c r="N7" s="7">
        <f>IF(OR(J7="",L7=""),"",J7*L7)</f>
        <v/>
      </c>
      <c r="O7" s="6">
        <f>IF(OR(K7="",K7=0),"",J7/K7)</f>
        <v/>
      </c>
      <c r="P7" s="3">
        <f>IF(M7="","",IF(M7&gt;=0,"OK",IF(M7=-1,"Atenção","Crítico")))</f>
        <v/>
      </c>
      <c r="Q7" s="3">
        <f>IF(M7="","",IF(M7&gt;=0,"Baixa",IF(ABS(M7)=1,"Média","Alta")))</f>
        <v/>
      </c>
      <c r="R7" s="4">
        <f>IFERROR(VLOOKUP(I7,Competências!$I:$K,2,FALSE),"")</f>
        <v/>
      </c>
      <c r="S7" s="8" t="n">
        <v>600</v>
      </c>
      <c r="T7" s="4" t="inlineStr">
        <is>
          <t>Gap moderado</t>
        </is>
      </c>
    </row>
    <row r="8">
      <c r="A8" s="9" t="n">
        <v>6</v>
      </c>
      <c r="B8" s="9" t="inlineStr">
        <is>
          <t>12/01/2026</t>
        </is>
      </c>
      <c r="C8" s="10" t="inlineStr">
        <is>
          <t>Carla Mendes Rocha</t>
        </is>
      </c>
      <c r="D8" s="9" t="inlineStr">
        <is>
          <t>345.678.901-22</t>
        </is>
      </c>
      <c r="E8" s="9" t="inlineStr">
        <is>
          <t>Rio de Janeiro/RJ</t>
        </is>
      </c>
      <c r="F8" s="9" t="inlineStr">
        <is>
          <t>Comercial</t>
        </is>
      </c>
      <c r="G8" s="10" t="inlineStr">
        <is>
          <t>Executiva de Vendas</t>
        </is>
      </c>
      <c r="H8" s="9" t="inlineStr">
        <is>
          <t>CLT</t>
        </is>
      </c>
      <c r="I8" s="10" t="inlineStr">
        <is>
          <t>CRM</t>
        </is>
      </c>
      <c r="J8" s="5" t="n">
        <v>2</v>
      </c>
      <c r="K8" s="9">
        <f>IFERROR(VLOOKUP(G8&amp;"|"&amp;I8,Competências!$A:$G,4,FALSE),"")</f>
        <v/>
      </c>
      <c r="L8" s="11">
        <f>IFERROR(VLOOKUP(G8&amp;"|"&amp;I8,Competências!$A:$G,5,FALSE),"")</f>
        <v/>
      </c>
      <c r="M8" s="9">
        <f>IF(K8="","",J8-K8)</f>
        <v/>
      </c>
      <c r="N8" s="12">
        <f>IF(OR(J8="",L8=""),"",J8*L8)</f>
        <v/>
      </c>
      <c r="O8" s="11">
        <f>IF(OR(K8="",K8=0),"",J8/K8)</f>
        <v/>
      </c>
      <c r="P8" s="9">
        <f>IF(M8="","",IF(M8&gt;=0,"OK",IF(M8=-1,"Atenção","Crítico")))</f>
        <v/>
      </c>
      <c r="Q8" s="9">
        <f>IF(M8="","",IF(M8&gt;=0,"Baixa",IF(ABS(M8)=1,"Média","Alta")))</f>
        <v/>
      </c>
      <c r="R8" s="10">
        <f>IFERROR(VLOOKUP(I8,Competências!$I:$K,2,FALSE),"")</f>
        <v/>
      </c>
      <c r="S8" s="8" t="n">
        <v>500</v>
      </c>
      <c r="T8" s="10" t="inlineStr">
        <is>
          <t>Gap moderado</t>
        </is>
      </c>
    </row>
    <row r="9">
      <c r="A9" s="3" t="n">
        <v>7</v>
      </c>
      <c r="B9" s="3" t="inlineStr">
        <is>
          <t>15/01/2026</t>
        </is>
      </c>
      <c r="C9" s="4" t="inlineStr">
        <is>
          <t>Diego Santos Oliveira</t>
        </is>
      </c>
      <c r="D9" s="3" t="inlineStr">
        <is>
          <t>456.789.012-33</t>
        </is>
      </c>
      <c r="E9" s="3" t="inlineStr">
        <is>
          <t>Belo Horizonte/MG</t>
        </is>
      </c>
      <c r="F9" s="3" t="inlineStr">
        <is>
          <t>TI</t>
        </is>
      </c>
      <c r="G9" s="4" t="inlineStr">
        <is>
          <t>Analista de Dados</t>
        </is>
      </c>
      <c r="H9" s="3" t="inlineStr">
        <is>
          <t>PJ</t>
        </is>
      </c>
      <c r="I9" s="4" t="inlineStr">
        <is>
          <t>Estatística</t>
        </is>
      </c>
      <c r="J9" s="5" t="n">
        <v>3</v>
      </c>
      <c r="K9" s="3">
        <f>IFERROR(VLOOKUP(G9&amp;"|"&amp;I9,Competências!$A:$G,4,FALSE),"")</f>
        <v/>
      </c>
      <c r="L9" s="6">
        <f>IFERROR(VLOOKUP(G9&amp;"|"&amp;I9,Competências!$A:$G,5,FALSE),"")</f>
        <v/>
      </c>
      <c r="M9" s="3">
        <f>IF(K9="","",J9-K9)</f>
        <v/>
      </c>
      <c r="N9" s="7">
        <f>IF(OR(J9="",L9=""),"",J9*L9)</f>
        <v/>
      </c>
      <c r="O9" s="6">
        <f>IF(OR(K9="",K9=0),"",J9/K9)</f>
        <v/>
      </c>
      <c r="P9" s="3">
        <f>IF(M9="","",IF(M9&gt;=0,"OK",IF(M9=-1,"Atenção","Crítico")))</f>
        <v/>
      </c>
      <c r="Q9" s="3">
        <f>IF(M9="","",IF(M9&gt;=0,"Baixa",IF(ABS(M9)=1,"Média","Alta")))</f>
        <v/>
      </c>
      <c r="R9" s="4">
        <f>IFERROR(VLOOKUP(I9,Competências!$I:$K,2,FALSE),"")</f>
        <v/>
      </c>
      <c r="S9" s="8" t="n">
        <v>0</v>
      </c>
      <c r="T9" s="4" t="inlineStr">
        <is>
          <t>Dentro do esperado</t>
        </is>
      </c>
    </row>
    <row r="10">
      <c r="A10" s="9" t="n">
        <v>8</v>
      </c>
      <c r="B10" s="9" t="inlineStr">
        <is>
          <t>15/01/2026</t>
        </is>
      </c>
      <c r="C10" s="10" t="inlineStr">
        <is>
          <t>Diego Santos Oliveira</t>
        </is>
      </c>
      <c r="D10" s="9" t="inlineStr">
        <is>
          <t>456.789.012-33</t>
        </is>
      </c>
      <c r="E10" s="9" t="inlineStr">
        <is>
          <t>Belo Horizonte/MG</t>
        </is>
      </c>
      <c r="F10" s="9" t="inlineStr">
        <is>
          <t>TI</t>
        </is>
      </c>
      <c r="G10" s="10" t="inlineStr">
        <is>
          <t>Analista de Dados</t>
        </is>
      </c>
      <c r="H10" s="9" t="inlineStr">
        <is>
          <t>PJ</t>
        </is>
      </c>
      <c r="I10" s="10" t="inlineStr">
        <is>
          <t>Python</t>
        </is>
      </c>
      <c r="J10" s="5" t="n">
        <v>4</v>
      </c>
      <c r="K10" s="9">
        <f>IFERROR(VLOOKUP(G10&amp;"|"&amp;I10,Competências!$A:$G,4,FALSE),"")</f>
        <v/>
      </c>
      <c r="L10" s="11">
        <f>IFERROR(VLOOKUP(G10&amp;"|"&amp;I10,Competências!$A:$G,5,FALSE),"")</f>
        <v/>
      </c>
      <c r="M10" s="9">
        <f>IF(K10="","",J10-K10)</f>
        <v/>
      </c>
      <c r="N10" s="12">
        <f>IF(OR(J10="",L10=""),"",J10*L10)</f>
        <v/>
      </c>
      <c r="O10" s="11">
        <f>IF(OR(K10="",K10=0),"",J10/K10)</f>
        <v/>
      </c>
      <c r="P10" s="9">
        <f>IF(M10="","",IF(M10&gt;=0,"OK",IF(M10=-1,"Atenção","Crítico")))</f>
        <v/>
      </c>
      <c r="Q10" s="9">
        <f>IF(M10="","",IF(M10&gt;=0,"Baixa",IF(ABS(M10)=1,"Média","Alta")))</f>
        <v/>
      </c>
      <c r="R10" s="10">
        <f>IFERROR(VLOOKUP(I10,Competências!$I:$K,2,FALSE),"")</f>
        <v/>
      </c>
      <c r="S10" s="8" t="n">
        <v>0</v>
      </c>
      <c r="T10" s="10" t="inlineStr">
        <is>
          <t>Excelente</t>
        </is>
      </c>
    </row>
    <row r="11">
      <c r="A11" s="3" t="n">
        <v>9</v>
      </c>
      <c r="B11" s="3" t="inlineStr">
        <is>
          <t>20/01/2026</t>
        </is>
      </c>
      <c r="C11" s="4" t="inlineStr">
        <is>
          <t>Fernanda Ribeiro Alves</t>
        </is>
      </c>
      <c r="D11" s="3" t="inlineStr">
        <is>
          <t>567.890.123-44</t>
        </is>
      </c>
      <c r="E11" s="3" t="inlineStr">
        <is>
          <t>Curitiba/PR</t>
        </is>
      </c>
      <c r="F11" s="3" t="inlineStr">
        <is>
          <t>Operações</t>
        </is>
      </c>
      <c r="G11" s="4" t="inlineStr">
        <is>
          <t>Coordenadora de Operações</t>
        </is>
      </c>
      <c r="H11" s="3" t="inlineStr">
        <is>
          <t>CLT</t>
        </is>
      </c>
      <c r="I11" s="4" t="inlineStr">
        <is>
          <t>Gestão de Processos</t>
        </is>
      </c>
      <c r="J11" s="5" t="n">
        <v>3</v>
      </c>
      <c r="K11" s="3">
        <f>IFERROR(VLOOKUP(G11&amp;"|"&amp;I11,Competências!$A:$G,4,FALSE),"")</f>
        <v/>
      </c>
      <c r="L11" s="6">
        <f>IFERROR(VLOOKUP(G11&amp;"|"&amp;I11,Competências!$A:$G,5,FALSE),"")</f>
        <v/>
      </c>
      <c r="M11" s="3">
        <f>IF(K11="","",J11-K11)</f>
        <v/>
      </c>
      <c r="N11" s="7">
        <f>IF(OR(J11="",L11=""),"",J11*L11)</f>
        <v/>
      </c>
      <c r="O11" s="6">
        <f>IF(OR(K11="",K11=0),"",J11/K11)</f>
        <v/>
      </c>
      <c r="P11" s="3">
        <f>IF(M11="","",IF(M11&gt;=0,"OK",IF(M11=-1,"Atenção","Crítico")))</f>
        <v/>
      </c>
      <c r="Q11" s="3">
        <f>IF(M11="","",IF(M11&gt;=0,"Baixa",IF(ABS(M11)=1,"Média","Alta")))</f>
        <v/>
      </c>
      <c r="R11" s="4">
        <f>IFERROR(VLOOKUP(I11,Competências!$I:$K,2,FALSE),"")</f>
        <v/>
      </c>
      <c r="S11" s="8" t="n">
        <v>800</v>
      </c>
      <c r="T11" s="4" t="inlineStr">
        <is>
          <t>Requer atenção</t>
        </is>
      </c>
    </row>
    <row r="12">
      <c r="A12" s="13" t="inlineStr">
        <is>
          <t>TOTAIS</t>
        </is>
      </c>
      <c r="B12" s="14" t="n"/>
      <c r="C12" s="14" t="n"/>
      <c r="D12" s="14" t="n"/>
      <c r="E12" s="14" t="n"/>
      <c r="F12" s="14" t="n"/>
      <c r="G12" s="14" t="n"/>
      <c r="H12" s="14" t="n"/>
      <c r="I12" s="14" t="n"/>
      <c r="J12" s="14" t="n"/>
      <c r="K12" s="14" t="n"/>
      <c r="L12" s="14" t="n"/>
      <c r="M12" s="14" t="n"/>
      <c r="N12" s="14" t="n"/>
      <c r="O12" s="14" t="n"/>
      <c r="P12" s="14" t="n"/>
      <c r="Q12" s="14" t="n"/>
      <c r="R12" s="14" t="n"/>
      <c r="S12" s="15">
        <f>SUM(S3:S11)</f>
        <v/>
      </c>
      <c r="T12" s="14" t="n"/>
    </row>
  </sheetData>
  <mergeCells count="1">
    <mergeCell ref="A1:T1"/>
  </mergeCells>
  <conditionalFormatting sqref="P3:P11">
    <cfRule type="expression" priority="1" dxfId="0" stopIfTrue="1">
      <formula>P3="OK"</formula>
    </cfRule>
    <cfRule type="expression" priority="2" dxfId="1" stopIfTrue="1">
      <formula>P3="Atenção"</formula>
    </cfRule>
    <cfRule type="expression" priority="3" dxfId="2" stopIfTrue="1">
      <formula>P3="Crítico"</formula>
    </cfRule>
  </conditionalFormatting>
  <conditionalFormatting sqref="Q3:Q11">
    <cfRule type="expression" priority="4" dxfId="2" stopIfTrue="1">
      <formula>Q3="Alta"</formula>
    </cfRule>
    <cfRule type="expression" priority="5" dxfId="1" stopIfTrue="1">
      <formula>Q3="Média"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4" customWidth="1" min="2" max="2"/>
    <col width="22" customWidth="1" min="3" max="3"/>
    <col width="14" customWidth="1" min="4" max="4"/>
    <col width="8" customWidth="1" min="5" max="5"/>
    <col width="16" customWidth="1" min="6" max="6"/>
    <col width="28" customWidth="1" min="7" max="7"/>
    <col width="2" customWidth="1" min="8" max="8"/>
    <col width="22" customWidth="1" min="9" max="9"/>
    <col width="36" customWidth="1" min="10" max="10"/>
    <col width="20" customWidth="1" min="11" max="11"/>
  </cols>
  <sheetData>
    <row r="1">
      <c r="A1" s="1" t="inlineStr">
        <is>
          <t>CADASTRO DE COMPETÊNCIAS POR CARGO — REQUISITOS E PESOS</t>
        </is>
      </c>
      <c r="I1" s="16" t="inlineStr">
        <is>
          <t>CATÁLOGO DE TREINAMENTOS</t>
        </is>
      </c>
    </row>
    <row r="2" ht="30" customHeight="1">
      <c r="A2" s="2" t="inlineStr">
        <is>
          <t>Chave (Cargo|Competência)</t>
        </is>
      </c>
      <c r="B2" s="2" t="inlineStr">
        <is>
          <t>Cargo</t>
        </is>
      </c>
      <c r="C2" s="2" t="inlineStr">
        <is>
          <t>Competência</t>
        </is>
      </c>
      <c r="D2" s="2" t="inlineStr">
        <is>
          <t>Nível Requerido</t>
        </is>
      </c>
      <c r="E2" s="2" t="inlineStr">
        <is>
          <t>Peso (%)</t>
        </is>
      </c>
      <c r="F2" s="2" t="inlineStr">
        <is>
          <t>Categoria</t>
        </is>
      </c>
      <c r="G2" s="2" t="inlineStr">
        <is>
          <t>Observações</t>
        </is>
      </c>
      <c r="I2" s="17" t="inlineStr">
        <is>
          <t>Competência</t>
        </is>
      </c>
      <c r="J2" s="17" t="inlineStr">
        <is>
          <t>Treinamento Sugerido</t>
        </is>
      </c>
      <c r="K2" s="17" t="inlineStr">
        <is>
          <t>Faixa de Custo (R$)</t>
        </is>
      </c>
    </row>
    <row r="3" ht="18" customHeight="1">
      <c r="A3" s="4" t="inlineStr">
        <is>
          <t>Analista de RH|Excel</t>
        </is>
      </c>
      <c r="B3" s="4" t="inlineStr">
        <is>
          <t>Analista de RH</t>
        </is>
      </c>
      <c r="C3" s="4" t="inlineStr">
        <is>
          <t>Excel</t>
        </is>
      </c>
      <c r="D3" s="3" t="n">
        <v>4</v>
      </c>
      <c r="E3" s="6" t="n">
        <v>0.15</v>
      </c>
      <c r="F3" s="3" t="inlineStr">
        <is>
          <t>Técnica</t>
        </is>
      </c>
      <c r="G3" s="4" t="inlineStr">
        <is>
          <t>Essencial para relatórios</t>
        </is>
      </c>
      <c r="I3" s="4" t="inlineStr">
        <is>
          <t>Excel</t>
        </is>
      </c>
      <c r="J3" s="4" t="inlineStr">
        <is>
          <t>Excel Avançado (Dashboard e Tabelas Dinâmicas)</t>
        </is>
      </c>
      <c r="K3" s="3" t="inlineStr">
        <is>
          <t>R$ 300 – R$ 800</t>
        </is>
      </c>
    </row>
    <row r="4" ht="18" customHeight="1">
      <c r="A4" s="10" t="inlineStr">
        <is>
          <t>Analista de RH|Comunicação</t>
        </is>
      </c>
      <c r="B4" s="10" t="inlineStr">
        <is>
          <t>Analista de RH</t>
        </is>
      </c>
      <c r="C4" s="10" t="inlineStr">
        <is>
          <t>Comunicação</t>
        </is>
      </c>
      <c r="D4" s="9" t="n">
        <v>4</v>
      </c>
      <c r="E4" s="11" t="n">
        <v>0.2</v>
      </c>
      <c r="F4" s="9" t="inlineStr">
        <is>
          <t>Comportamental</t>
        </is>
      </c>
      <c r="G4" s="10" t="inlineStr">
        <is>
          <t>Comunicação interna/externa</t>
        </is>
      </c>
      <c r="I4" s="10" t="inlineStr">
        <is>
          <t>Comunicação</t>
        </is>
      </c>
      <c r="J4" s="10" t="inlineStr">
        <is>
          <t>Comunicação Assertiva e Feedback</t>
        </is>
      </c>
      <c r="K4" s="9" t="inlineStr">
        <is>
          <t>R$ 200 – R$ 600</t>
        </is>
      </c>
    </row>
    <row r="5" ht="18" customHeight="1">
      <c r="A5" s="4" t="inlineStr">
        <is>
          <t>Analista Financeiro|Power BI</t>
        </is>
      </c>
      <c r="B5" s="4" t="inlineStr">
        <is>
          <t>Analista Financeiro</t>
        </is>
      </c>
      <c r="C5" s="4" t="inlineStr">
        <is>
          <t>Power BI</t>
        </is>
      </c>
      <c r="D5" s="3" t="n">
        <v>4</v>
      </c>
      <c r="E5" s="6" t="n">
        <v>0.2</v>
      </c>
      <c r="F5" s="3" t="inlineStr">
        <is>
          <t>Técnica</t>
        </is>
      </c>
      <c r="G5" s="4" t="inlineStr">
        <is>
          <t>Visualização de dados financeiros</t>
        </is>
      </c>
      <c r="I5" s="4" t="inlineStr">
        <is>
          <t>Power BI</t>
        </is>
      </c>
      <c r="J5" s="4" t="inlineStr">
        <is>
          <t>Power BI do Zero ao Avançado</t>
        </is>
      </c>
      <c r="K5" s="3" t="inlineStr">
        <is>
          <t>R$ 500 – R$ 1.200</t>
        </is>
      </c>
    </row>
    <row r="6" ht="18" customHeight="1">
      <c r="A6" s="10" t="inlineStr">
        <is>
          <t>Analista Financeiro|SQL</t>
        </is>
      </c>
      <c r="B6" s="10" t="inlineStr">
        <is>
          <t>Analista Financeiro</t>
        </is>
      </c>
      <c r="C6" s="10" t="inlineStr">
        <is>
          <t>SQL</t>
        </is>
      </c>
      <c r="D6" s="9" t="n">
        <v>3</v>
      </c>
      <c r="E6" s="11" t="n">
        <v>0.15</v>
      </c>
      <c r="F6" s="9" t="inlineStr">
        <is>
          <t>Técnica</t>
        </is>
      </c>
      <c r="G6" s="10" t="inlineStr">
        <is>
          <t>Consultas em bancos de dados</t>
        </is>
      </c>
      <c r="I6" s="10" t="inlineStr">
        <is>
          <t>SQL</t>
        </is>
      </c>
      <c r="J6" s="10" t="inlineStr">
        <is>
          <t>SQL para Análise de Dados</t>
        </is>
      </c>
      <c r="K6" s="9" t="inlineStr">
        <is>
          <t>R$ 700 – R$ 1.500</t>
        </is>
      </c>
    </row>
    <row r="7" ht="18" customHeight="1">
      <c r="A7" s="4" t="inlineStr">
        <is>
          <t>Executiva de Vendas|Negociação</t>
        </is>
      </c>
      <c r="B7" s="4" t="inlineStr">
        <is>
          <t>Executiva de Vendas</t>
        </is>
      </c>
      <c r="C7" s="4" t="inlineStr">
        <is>
          <t>Negociação</t>
        </is>
      </c>
      <c r="D7" s="3" t="n">
        <v>5</v>
      </c>
      <c r="E7" s="6" t="n">
        <v>0.25</v>
      </c>
      <c r="F7" s="3" t="inlineStr">
        <is>
          <t>Comportamental</t>
        </is>
      </c>
      <c r="G7" s="4" t="inlineStr">
        <is>
          <t>Habilidade crítica para vendas</t>
        </is>
      </c>
      <c r="I7" s="4" t="inlineStr">
        <is>
          <t>Negociação</t>
        </is>
      </c>
      <c r="J7" s="4" t="inlineStr">
        <is>
          <t>Técnicas de Negociação e Persuasão</t>
        </is>
      </c>
      <c r="K7" s="3" t="inlineStr">
        <is>
          <t>R$ 400 – R$ 900</t>
        </is>
      </c>
    </row>
    <row r="8" ht="18" customHeight="1">
      <c r="A8" s="10" t="inlineStr">
        <is>
          <t>Executiva de Vendas|CRM</t>
        </is>
      </c>
      <c r="B8" s="10" t="inlineStr">
        <is>
          <t>Executiva de Vendas</t>
        </is>
      </c>
      <c r="C8" s="10" t="inlineStr">
        <is>
          <t>CRM</t>
        </is>
      </c>
      <c r="D8" s="9" t="n">
        <v>4</v>
      </c>
      <c r="E8" s="11" t="n">
        <v>0.15</v>
      </c>
      <c r="F8" s="9" t="inlineStr">
        <is>
          <t>Técnica</t>
        </is>
      </c>
      <c r="G8" s="10" t="inlineStr">
        <is>
          <t>Gestão de relacionamento</t>
        </is>
      </c>
      <c r="I8" s="10" t="inlineStr">
        <is>
          <t>CRM</t>
        </is>
      </c>
      <c r="J8" s="10" t="inlineStr">
        <is>
          <t>CRM Salesforce / HubSpot Essencial</t>
        </is>
      </c>
      <c r="K8" s="9" t="inlineStr">
        <is>
          <t>R$ 350 – R$ 700</t>
        </is>
      </c>
    </row>
    <row r="9" ht="18" customHeight="1">
      <c r="A9" s="4" t="inlineStr">
        <is>
          <t>Analista de Dados|Estatística</t>
        </is>
      </c>
      <c r="B9" s="4" t="inlineStr">
        <is>
          <t>Analista de Dados</t>
        </is>
      </c>
      <c r="C9" s="4" t="inlineStr">
        <is>
          <t>Estatística</t>
        </is>
      </c>
      <c r="D9" s="3" t="n">
        <v>4</v>
      </c>
      <c r="E9" s="6" t="n">
        <v>0.2</v>
      </c>
      <c r="F9" s="3" t="inlineStr">
        <is>
          <t>Técnica</t>
        </is>
      </c>
      <c r="G9" s="4" t="inlineStr">
        <is>
          <t>Análise quantitativa</t>
        </is>
      </c>
      <c r="I9" s="4" t="inlineStr">
        <is>
          <t>Estatística</t>
        </is>
      </c>
      <c r="J9" s="4" t="inlineStr">
        <is>
          <t>Estatística Aplicada com Python/R</t>
        </is>
      </c>
      <c r="K9" s="3" t="inlineStr">
        <is>
          <t>R$ 600 – R$ 1.400</t>
        </is>
      </c>
    </row>
    <row r="10" ht="18" customHeight="1">
      <c r="A10" s="10" t="inlineStr">
        <is>
          <t>Analista de Dados|Python</t>
        </is>
      </c>
      <c r="B10" s="10" t="inlineStr">
        <is>
          <t>Analista de Dados</t>
        </is>
      </c>
      <c r="C10" s="10" t="inlineStr">
        <is>
          <t>Python</t>
        </is>
      </c>
      <c r="D10" s="9" t="n">
        <v>4</v>
      </c>
      <c r="E10" s="11" t="n">
        <v>0.2</v>
      </c>
      <c r="F10" s="9" t="inlineStr">
        <is>
          <t>Técnica</t>
        </is>
      </c>
      <c r="G10" s="10" t="inlineStr">
        <is>
          <t>Automação e análise</t>
        </is>
      </c>
      <c r="I10" s="10" t="inlineStr">
        <is>
          <t>Python</t>
        </is>
      </c>
      <c r="J10" s="10" t="inlineStr">
        <is>
          <t>Python para Data Science</t>
        </is>
      </c>
      <c r="K10" s="9" t="inlineStr">
        <is>
          <t>R$ 500 – R$ 1.200</t>
        </is>
      </c>
    </row>
    <row r="11" ht="18" customHeight="1">
      <c r="A11" s="4" t="inlineStr">
        <is>
          <t>Coordenadora de Operações|Gestão de Processos</t>
        </is>
      </c>
      <c r="B11" s="4" t="inlineStr">
        <is>
          <t>Coordenadora de Operações</t>
        </is>
      </c>
      <c r="C11" s="4" t="inlineStr">
        <is>
          <t>Gestão de Processos</t>
        </is>
      </c>
      <c r="D11" s="3" t="n">
        <v>4</v>
      </c>
      <c r="E11" s="6" t="n">
        <v>0.25</v>
      </c>
      <c r="F11" s="3" t="inlineStr">
        <is>
          <t>Comportamental</t>
        </is>
      </c>
      <c r="G11" s="4" t="inlineStr">
        <is>
          <t>Melhoria contínua</t>
        </is>
      </c>
      <c r="I11" s="4" t="inlineStr">
        <is>
          <t>Gestão de Processos</t>
        </is>
      </c>
      <c r="J11" s="4" t="inlineStr">
        <is>
          <t>Gestão de Processos e Lean Six Sigma</t>
        </is>
      </c>
      <c r="K11" s="3" t="inlineStr">
        <is>
          <t>R$ 600 – R$ 1.200</t>
        </is>
      </c>
    </row>
  </sheetData>
  <mergeCells count="2">
    <mergeCell ref="A1:G1"/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2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22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</cols>
  <sheetData>
    <row r="1" ht="36" customHeight="1">
      <c r="A1" s="16" t="inlineStr">
        <is>
          <t>DASHBOARD — MATRIZ DE COMPETÊNCIAS</t>
        </is>
      </c>
    </row>
    <row r="3" ht="18" customHeight="1">
      <c r="A3" s="18" t="inlineStr">
        <is>
          <t>Total Avaliações</t>
        </is>
      </c>
      <c r="D3" s="19" t="inlineStr">
        <is>
          <t>Status OK</t>
        </is>
      </c>
      <c r="G3" s="20" t="inlineStr">
        <is>
          <t>Status Atenção</t>
        </is>
      </c>
      <c r="J3" s="21" t="inlineStr">
        <is>
          <t>Status Crítico</t>
        </is>
      </c>
      <c r="M3" s="22" t="inlineStr">
        <is>
          <t>Custo Total Est.</t>
        </is>
      </c>
    </row>
    <row r="4" ht="30" customHeight="1">
      <c r="A4" s="23">
        <f>COUNTA(Colaboradores!A3:A11)</f>
        <v/>
      </c>
      <c r="D4" s="24">
        <f>COUNTIF(Colaboradores!P3:P11,"OK")</f>
        <v/>
      </c>
      <c r="G4" s="25">
        <f>COUNTIF(Colaboradores!P3:P11,"Atenção")</f>
        <v/>
      </c>
      <c r="J4" s="26">
        <f>COUNTIF(Colaboradores!P3:P11,"Crítico")</f>
        <v/>
      </c>
      <c r="M4" s="27">
        <f>SUM(Colaboradores!S3:S11)</f>
        <v/>
      </c>
    </row>
    <row r="5" ht="18" customHeight="1">
      <c r="A5" s="28" t="inlineStr"/>
      <c r="D5" s="29" t="inlineStr"/>
      <c r="G5" s="30" t="inlineStr"/>
      <c r="J5" s="31" t="inlineStr"/>
      <c r="M5" s="32" t="inlineStr"/>
    </row>
    <row r="7" ht="18" customHeight="1">
      <c r="A7" s="33" t="inlineStr">
        <is>
          <t>Prioridade Alta</t>
        </is>
      </c>
      <c r="D7" s="34" t="inlineStr">
        <is>
          <t>Prioridade Média</t>
        </is>
      </c>
      <c r="G7" s="35" t="inlineStr">
        <is>
          <t>Prioridade Baixa</t>
        </is>
      </c>
      <c r="J7" s="36" t="inlineStr">
        <is>
          <t>Média Gap</t>
        </is>
      </c>
      <c r="M7" s="37" t="inlineStr">
        <is>
          <t>Aderência Média</t>
        </is>
      </c>
    </row>
    <row r="8" ht="28" customHeight="1">
      <c r="A8" s="38">
        <f>COUNTIF(Colaboradores!Q3:Q11,"Alta")</f>
        <v/>
      </c>
      <c r="D8" s="39">
        <f>COUNTIF(Colaboradores!Q3:Q11,"Média")</f>
        <v/>
      </c>
      <c r="G8" s="40">
        <f>COUNTIF(Colaboradores!Q3:Q11,"Baixa")</f>
        <v/>
      </c>
      <c r="J8" s="41">
        <f>AVERAGE(Colaboradores!M3:M11)</f>
        <v/>
      </c>
      <c r="M8" s="42">
        <f>AVERAGE(Colaboradores!O3:O11)</f>
        <v/>
      </c>
    </row>
    <row r="9" ht="18" customHeight="1">
      <c r="A9" s="43" t="n"/>
      <c r="D9" s="44" t="n"/>
      <c r="G9" s="45" t="n"/>
      <c r="J9" s="46" t="n"/>
      <c r="M9" s="47" t="n"/>
    </row>
    <row r="11" ht="20" customHeight="1">
      <c r="A11" s="2" t="inlineStr">
        <is>
          <t>Colaborador</t>
        </is>
      </c>
      <c r="B11" s="2" t="inlineStr">
        <is>
          <t>Total Comp.</t>
        </is>
      </c>
      <c r="C11" s="2" t="inlineStr">
        <is>
          <t>OK</t>
        </is>
      </c>
      <c r="D11" s="2" t="inlineStr">
        <is>
          <t>Atenção</t>
        </is>
      </c>
      <c r="E11" s="2" t="inlineStr">
        <is>
          <t>Crítico</t>
        </is>
      </c>
      <c r="F11" s="2" t="inlineStr">
        <is>
          <t>Custo Total (R$)</t>
        </is>
      </c>
      <c r="G11" s="2" t="inlineStr">
        <is>
          <t>Aderência Média</t>
        </is>
      </c>
    </row>
    <row r="12" ht="20" customHeight="1">
      <c r="A12" s="10" t="inlineStr">
        <is>
          <t>Ana Paula Souza</t>
        </is>
      </c>
      <c r="B12" s="9" t="n">
        <v>2</v>
      </c>
      <c r="C12" s="9">
        <f>COUNTIF(Colaboradores!C3:C11,A12)</f>
        <v/>
      </c>
      <c r="D12" s="9">
        <f>COUNTIFS(Colaboradores!C3:C11,A12,Colaboradores!P3:P11,"OK")</f>
        <v/>
      </c>
      <c r="E12" s="9">
        <f>COUNTIFS(Colaboradores!C3:C11,A12,Colaboradores!P3:P11,"Atenção")</f>
        <v/>
      </c>
      <c r="F12" s="9">
        <f>COUNTIFS(Colaboradores!C3:C11,A12,Colaboradores!P3:P11,"Crítico")</f>
        <v/>
      </c>
      <c r="G12" s="48">
        <f>SUMIF(Colaboradores!C3:C11,A12,Colaboradores!S3:S11)</f>
        <v/>
      </c>
    </row>
    <row r="13">
      <c r="A13" s="4" t="inlineStr">
        <is>
          <t>Bruno Henrique Lima</t>
        </is>
      </c>
      <c r="B13" s="3" t="n">
        <v>2</v>
      </c>
      <c r="C13" s="3">
        <f>COUNTIF(Colaboradores!C3:C11,A13)</f>
        <v/>
      </c>
      <c r="D13" s="3">
        <f>COUNTIFS(Colaboradores!C3:C11,A13,Colaboradores!P3:P11,"OK")</f>
        <v/>
      </c>
      <c r="E13" s="3">
        <f>COUNTIFS(Colaboradores!C3:C11,A13,Colaboradores!P3:P11,"Atenção")</f>
        <v/>
      </c>
      <c r="F13" s="3">
        <f>COUNTIFS(Colaboradores!C3:C11,A13,Colaboradores!P3:P11,"Crítico")</f>
        <v/>
      </c>
      <c r="G13" s="49">
        <f>SUMIF(Colaboradores!C3:C11,A13,Colaboradores!S3:S11)</f>
        <v/>
      </c>
    </row>
    <row r="14">
      <c r="A14" s="10" t="inlineStr">
        <is>
          <t>Carla Mendes Rocha</t>
        </is>
      </c>
      <c r="B14" s="9" t="n">
        <v>2</v>
      </c>
      <c r="C14" s="9">
        <f>COUNTIF(Colaboradores!C3:C11,A14)</f>
        <v/>
      </c>
      <c r="D14" s="9">
        <f>COUNTIFS(Colaboradores!C3:C11,A14,Colaboradores!P3:P11,"OK")</f>
        <v/>
      </c>
      <c r="E14" s="9">
        <f>COUNTIFS(Colaboradores!C3:C11,A14,Colaboradores!P3:P11,"Atenção")</f>
        <v/>
      </c>
      <c r="F14" s="9">
        <f>COUNTIFS(Colaboradores!C3:C11,A14,Colaboradores!P3:P11,"Crítico")</f>
        <v/>
      </c>
      <c r="G14" s="48">
        <f>SUMIF(Colaboradores!C3:C11,A14,Colaboradores!S3:S11)</f>
        <v/>
      </c>
    </row>
    <row r="15">
      <c r="A15" s="4" t="inlineStr">
        <is>
          <t>Diego Santos Oliveira</t>
        </is>
      </c>
      <c r="B15" s="3" t="n">
        <v>2</v>
      </c>
      <c r="C15" s="3">
        <f>COUNTIF(Colaboradores!C3:C11,A15)</f>
        <v/>
      </c>
      <c r="D15" s="3">
        <f>COUNTIFS(Colaboradores!C3:C11,A15,Colaboradores!P3:P11,"OK")</f>
        <v/>
      </c>
      <c r="E15" s="3">
        <f>COUNTIFS(Colaboradores!C3:C11,A15,Colaboradores!P3:P11,"Atenção")</f>
        <v/>
      </c>
      <c r="F15" s="3">
        <f>COUNTIFS(Colaboradores!C3:C11,A15,Colaboradores!P3:P11,"Crítico")</f>
        <v/>
      </c>
      <c r="G15" s="49">
        <f>SUMIF(Colaboradores!C3:C11,A15,Colaboradores!S3:S11)</f>
        <v/>
      </c>
    </row>
    <row r="16">
      <c r="A16" s="10" t="inlineStr">
        <is>
          <t>Fernanda Ribeiro Alves</t>
        </is>
      </c>
      <c r="B16" s="9" t="n">
        <v>1</v>
      </c>
      <c r="C16" s="9">
        <f>COUNTIF(Colaboradores!C3:C11,A16)</f>
        <v/>
      </c>
      <c r="D16" s="9">
        <f>COUNTIFS(Colaboradores!C3:C11,A16,Colaboradores!P3:P11,"OK")</f>
        <v/>
      </c>
      <c r="E16" s="9">
        <f>COUNTIFS(Colaboradores!C3:C11,A16,Colaboradores!P3:P11,"Atenção")</f>
        <v/>
      </c>
      <c r="F16" s="9">
        <f>COUNTIFS(Colaboradores!C3:C11,A16,Colaboradores!P3:P11,"Crítico")</f>
        <v/>
      </c>
      <c r="G16" s="48">
        <f>SUMIF(Colaboradores!C3:C11,A16,Colaboradores!S3:S11)</f>
        <v/>
      </c>
    </row>
    <row r="20">
      <c r="A20" s="50" t="inlineStr">
        <is>
          <t>Competência</t>
        </is>
      </c>
      <c r="B20" s="50" t="inlineStr">
        <is>
          <t>Nível Atual</t>
        </is>
      </c>
      <c r="C20" s="50" t="inlineStr">
        <is>
          <t>Nível Requerido</t>
        </is>
      </c>
      <c r="I20" s="50" t="inlineStr">
        <is>
          <t>Status</t>
        </is>
      </c>
      <c r="J20" s="50" t="inlineStr">
        <is>
          <t>Qtd</t>
        </is>
      </c>
    </row>
    <row r="21">
      <c r="A21" s="51" t="inlineStr">
        <is>
          <t>Excel</t>
        </is>
      </c>
      <c r="B21" s="51" t="n">
        <v>3</v>
      </c>
      <c r="C21" s="51" t="n">
        <v>4</v>
      </c>
      <c r="I21" s="52" t="inlineStr">
        <is>
          <t>OK</t>
        </is>
      </c>
      <c r="J21" s="52">
        <f>COUNTIF(Colaboradores!P3:P11,"OK")</f>
        <v/>
      </c>
    </row>
    <row r="22">
      <c r="A22" s="52" t="inlineStr">
        <is>
          <t>Comunicação</t>
        </is>
      </c>
      <c r="B22" s="52" t="n">
        <v>4</v>
      </c>
      <c r="C22" s="52" t="n">
        <v>4</v>
      </c>
      <c r="I22" s="52" t="inlineStr">
        <is>
          <t>Atenção</t>
        </is>
      </c>
      <c r="J22" s="52">
        <f>COUNTIF(Colaboradores!P3:P11,"Atenção")</f>
        <v/>
      </c>
    </row>
    <row r="23">
      <c r="A23" s="51" t="inlineStr">
        <is>
          <t>Power BI</t>
        </is>
      </c>
      <c r="B23" s="51" t="n">
        <v>2</v>
      </c>
      <c r="C23" s="51" t="n">
        <v>4</v>
      </c>
      <c r="I23" s="52" t="inlineStr">
        <is>
          <t>Crítico</t>
        </is>
      </c>
      <c r="J23" s="52">
        <f>COUNTIF(Colaboradores!P3:P11,"Crítico")</f>
        <v/>
      </c>
    </row>
    <row r="24">
      <c r="A24" s="52" t="inlineStr">
        <is>
          <t>SQL</t>
        </is>
      </c>
      <c r="B24" s="52" t="n">
        <v>2</v>
      </c>
      <c r="C24" s="52" t="n">
        <v>3</v>
      </c>
    </row>
    <row r="25">
      <c r="A25" s="51" t="inlineStr">
        <is>
          <t>Negociação</t>
        </is>
      </c>
      <c r="B25" s="51" t="n">
        <v>3</v>
      </c>
      <c r="C25" s="51" t="n">
        <v>5</v>
      </c>
    </row>
    <row r="26">
      <c r="A26" s="52" t="inlineStr">
        <is>
          <t>CRM</t>
        </is>
      </c>
      <c r="B26" s="52" t="n">
        <v>2</v>
      </c>
      <c r="C26" s="52" t="n">
        <v>4</v>
      </c>
    </row>
    <row r="27">
      <c r="A27" s="51" t="inlineStr">
        <is>
          <t>Estatística</t>
        </is>
      </c>
      <c r="B27" s="51" t="n">
        <v>3</v>
      </c>
      <c r="C27" s="51" t="n">
        <v>4</v>
      </c>
    </row>
    <row r="28">
      <c r="A28" s="52" t="inlineStr">
        <is>
          <t>Python</t>
        </is>
      </c>
      <c r="B28" s="52" t="n">
        <v>4</v>
      </c>
      <c r="C28" s="52" t="n">
        <v>4</v>
      </c>
    </row>
    <row r="29">
      <c r="A29" s="51" t="inlineStr">
        <is>
          <t>Gestão de Processos</t>
        </is>
      </c>
      <c r="B29" s="51" t="n">
        <v>3</v>
      </c>
      <c r="C29" s="51" t="n">
        <v>4</v>
      </c>
    </row>
  </sheetData>
  <mergeCells count="31">
    <mergeCell ref="A1:P1"/>
    <mergeCell ref="A3:C3"/>
    <mergeCell ref="A4:C4"/>
    <mergeCell ref="A5:C5"/>
    <mergeCell ref="D3:F3"/>
    <mergeCell ref="D4:F4"/>
    <mergeCell ref="D5:F5"/>
    <mergeCell ref="G3:I3"/>
    <mergeCell ref="G4:I4"/>
    <mergeCell ref="G5:I5"/>
    <mergeCell ref="J3:L3"/>
    <mergeCell ref="J4:L4"/>
    <mergeCell ref="J5:L5"/>
    <mergeCell ref="M3:O3"/>
    <mergeCell ref="M4:O4"/>
    <mergeCell ref="M5:O5"/>
    <mergeCell ref="A7:C7"/>
    <mergeCell ref="A8:C8"/>
    <mergeCell ref="A9:C9"/>
    <mergeCell ref="D7:F7"/>
    <mergeCell ref="D8:F8"/>
    <mergeCell ref="D9:F9"/>
    <mergeCell ref="G7:I7"/>
    <mergeCell ref="G8:I8"/>
    <mergeCell ref="G9:I9"/>
    <mergeCell ref="J7:L7"/>
    <mergeCell ref="J8:L8"/>
    <mergeCell ref="J9:L9"/>
    <mergeCell ref="M7:O7"/>
    <mergeCell ref="M8:O8"/>
    <mergeCell ref="M9:O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2" customWidth="1" min="2" max="2"/>
  </cols>
  <sheetData>
    <row r="1" ht="32" customHeight="1">
      <c r="A1" s="1" t="inlineStr">
        <is>
          <t>GUIA DE USO — MATRIZ DE COMPETÊNCIAS</t>
        </is>
      </c>
    </row>
    <row r="3" ht="20" customHeight="1">
      <c r="A3" s="53" t="inlineStr">
        <is>
          <t>ABA: COLABORADORES</t>
        </is>
      </c>
    </row>
    <row r="4" ht="20" customHeight="1">
      <c r="A4" s="54" t="inlineStr">
        <is>
          <t>Objetivo</t>
        </is>
      </c>
      <c r="B4" s="10" t="inlineStr">
        <is>
          <t>Registrar avaliações individuais por colaborador e competência (modelo 'long table').</t>
        </is>
      </c>
    </row>
    <row r="5" ht="20" customHeight="1">
      <c r="A5" s="55" t="inlineStr">
        <is>
          <t>Colunas em amarelo</t>
        </is>
      </c>
      <c r="B5" s="4" t="inlineStr">
        <is>
          <t>Colunas J (Nível Atual) e S (Custo Estimado) são campos de entrada manual.</t>
        </is>
      </c>
    </row>
    <row r="6" ht="20" customHeight="1">
      <c r="A6" s="54" t="inlineStr">
        <is>
          <t>Col. K — Nível Requerido</t>
        </is>
      </c>
      <c r="B6" s="10" t="inlineStr">
        <is>
          <t>Preenchido automaticamente via VLOOKUP na aba Competências (Chave: Cargo|Competência).</t>
        </is>
      </c>
    </row>
    <row r="7" ht="20" customHeight="1">
      <c r="A7" s="55" t="inlineStr">
        <is>
          <t>Col. L — Peso (%)</t>
        </is>
      </c>
      <c r="B7" s="4" t="inlineStr">
        <is>
          <t>Peso da competência para o cargo, obtido via VLOOKUP na aba Competências.</t>
        </is>
      </c>
    </row>
    <row r="8" ht="20" customHeight="1">
      <c r="A8" s="54" t="inlineStr">
        <is>
          <t>Col. M — Gap</t>
        </is>
      </c>
      <c r="B8" s="10" t="inlineStr">
        <is>
          <t>Diferença entre Nível Atual e Nível Requerido. Valor negativo = necessidade de desenvolvimento.</t>
        </is>
      </c>
    </row>
    <row r="9" ht="20" customHeight="1">
      <c r="A9" s="55" t="inlineStr">
        <is>
          <t>Col. N — Pont. Ponderada</t>
        </is>
      </c>
      <c r="B9" s="4" t="inlineStr">
        <is>
          <t>Nível Atual multiplicado pelo Peso. Indica contribuição real da competência.</t>
        </is>
      </c>
    </row>
    <row r="10" ht="20" customHeight="1">
      <c r="A10" s="54" t="inlineStr">
        <is>
          <t>Col. O — Aderência (%)</t>
        </is>
      </c>
      <c r="B10" s="10" t="inlineStr">
        <is>
          <t>Percentual de aderência ao nível requerido (Atual ÷ Requerido).</t>
        </is>
      </c>
    </row>
    <row r="11" ht="20" customHeight="1">
      <c r="A11" s="55" t="inlineStr">
        <is>
          <t>Col. P — Status</t>
        </is>
      </c>
      <c r="B11" s="4" t="inlineStr">
        <is>
          <t>OK = sem gap | Atenção = gap de -1 | Crítico = gap &lt; -1</t>
        </is>
      </c>
    </row>
    <row r="12" ht="20" customHeight="1">
      <c r="A12" s="54" t="inlineStr">
        <is>
          <t>Col. Q — Prioridade</t>
        </is>
      </c>
      <c r="B12" s="10" t="inlineStr">
        <is>
          <t>Baixa = sem gap | Média = gap -1 | Alta = gap ≤ -2</t>
        </is>
      </c>
    </row>
    <row r="13" ht="20" customHeight="1">
      <c r="A13" s="55" t="inlineStr">
        <is>
          <t>Col. R — Treinamento Sugerido</t>
        </is>
      </c>
      <c r="B13" s="4" t="inlineStr">
        <is>
          <t>Obtido via VLOOKUP no Catálogo de Treinamentos (aba Competências, coluna I).</t>
        </is>
      </c>
    </row>
    <row r="14" ht="20" customHeight="1">
      <c r="A14" s="56" t="inlineStr"/>
      <c r="B14" s="56" t="inlineStr"/>
    </row>
    <row r="15" ht="20" customHeight="1">
      <c r="A15" s="53" t="inlineStr">
        <is>
          <t>ABA: COMPETÊNCIAS</t>
        </is>
      </c>
    </row>
    <row r="16" ht="20" customHeight="1">
      <c r="A16" s="54" t="inlineStr">
        <is>
          <t>Tabela 1 (A:G)</t>
        </is>
      </c>
      <c r="B16" s="10" t="inlineStr">
        <is>
          <t>Requisitos por cargo: cadastre a chave 'Cargo|Competência', nível requerido e peso.</t>
        </is>
      </c>
    </row>
    <row r="17" ht="20" customHeight="1">
      <c r="A17" s="55" t="inlineStr">
        <is>
          <t>Chave (Col. A)</t>
        </is>
      </c>
      <c r="B17" s="4" t="inlineStr">
        <is>
          <t>OBRIGATÓRIO: deve ser exatamente 'Cargo|Competência' (com pipe |) para o VLOOKUP funcionar.</t>
        </is>
      </c>
    </row>
    <row r="18" ht="20" customHeight="1">
      <c r="A18" s="54" t="inlineStr">
        <is>
          <t>Peso (Col. E)</t>
        </is>
      </c>
      <c r="B18" s="10" t="inlineStr">
        <is>
          <t>Insira como decimal: ex. 0,20 para 20%. Formatado como %.</t>
        </is>
      </c>
    </row>
    <row r="19" ht="20" customHeight="1">
      <c r="A19" s="55" t="inlineStr">
        <is>
          <t>Tabela 2 (I:K)</t>
        </is>
      </c>
      <c r="B19" s="4" t="inlineStr">
        <is>
          <t>Catálogo de treinamentos: associa cada competência a um treinamento sugerido e faixa de custo.</t>
        </is>
      </c>
    </row>
    <row r="20" ht="20" customHeight="1">
      <c r="A20" s="56" t="inlineStr"/>
      <c r="B20" s="56" t="inlineStr"/>
    </row>
    <row r="21" ht="20" customHeight="1">
      <c r="A21" s="53" t="inlineStr">
        <is>
          <t>ABA: DASHBOARD</t>
        </is>
      </c>
    </row>
    <row r="22" ht="20" customHeight="1">
      <c r="A22" s="54" t="inlineStr">
        <is>
          <t>KPIs superiores</t>
        </is>
      </c>
      <c r="B22" s="10" t="inlineStr">
        <is>
          <t>Métricas automáticas: total de avaliações, contagens por status e prioridade, custo total.</t>
        </is>
      </c>
    </row>
    <row r="23" ht="20" customHeight="1">
      <c r="A23" s="55" t="inlineStr">
        <is>
          <t>Tabela de Colaboradores</t>
        </is>
      </c>
      <c r="B23" s="4" t="inlineStr">
        <is>
          <t>Resumo consolidado por colaborador com contagens de status e custo total.</t>
        </is>
      </c>
    </row>
    <row r="24" ht="20" customHeight="1">
      <c r="A24" s="54" t="inlineStr">
        <is>
          <t>Gráfico de Pizza</t>
        </is>
      </c>
      <c r="B24" s="10" t="inlineStr">
        <is>
          <t>Distribuição proporcional dos status (OK / Atenção / Crítico) nas avaliações.</t>
        </is>
      </c>
    </row>
    <row r="25" ht="20" customHeight="1">
      <c r="A25" s="55" t="inlineStr">
        <is>
          <t>Gráfico de Barras</t>
        </is>
      </c>
      <c r="B25" s="4" t="inlineStr">
        <is>
          <t>Comparativo visual: Nível Atual vs Nível Requerido por competência avaliada.</t>
        </is>
      </c>
    </row>
    <row r="26" ht="20" customHeight="1">
      <c r="A26" s="56" t="inlineStr"/>
      <c r="B26" s="56" t="inlineStr"/>
    </row>
    <row r="27" ht="20" customHeight="1">
      <c r="A27" s="53" t="inlineStr">
        <is>
          <t>DICAS GERAIS</t>
        </is>
      </c>
    </row>
    <row r="28" ht="20" customHeight="1">
      <c r="A28" s="54" t="inlineStr">
        <is>
          <t>Novos colaboradores</t>
        </is>
      </c>
      <c r="B28" s="10" t="inlineStr">
        <is>
          <t>Adicione linhas a partir da linha 12 na aba Colaboradores. Copie as fórmulas das colunas K–R.</t>
        </is>
      </c>
    </row>
    <row r="29" ht="20" customHeight="1">
      <c r="A29" s="55" t="inlineStr">
        <is>
          <t>Novas competências</t>
        </is>
      </c>
      <c r="B29" s="4" t="inlineStr">
        <is>
          <t>Cadastre na aba Competências (Tabela 1 e 2) antes de inserir nas avaliações.</t>
        </is>
      </c>
    </row>
    <row r="30" ht="20" customHeight="1">
      <c r="A30" s="54" t="inlineStr">
        <is>
          <t>Atualização automática</t>
        </is>
      </c>
      <c r="B30" s="10" t="inlineStr">
        <is>
          <t>Todas as fórmulas e gráficos se atualizam ao inserir ou alterar dados de entrada.</t>
        </is>
      </c>
    </row>
    <row r="31" ht="20" customHeight="1">
      <c r="A31" s="55" t="inlineStr">
        <is>
          <t>Backup</t>
        </is>
      </c>
      <c r="B31" s="4" t="inlineStr">
        <is>
          <t>Salve uma cópia antes de alterações em lote na aba Competências.</t>
        </is>
      </c>
    </row>
  </sheetData>
  <mergeCells count="5">
    <mergeCell ref="A1:B1"/>
    <mergeCell ref="A3:B3"/>
    <mergeCell ref="A15:B15"/>
    <mergeCell ref="A21:B21"/>
    <mergeCell ref="A27:B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2026-04-15T09:02:48Z</dcterms:created>
  <dcterms:modified xmlns:dcterms="http://purl.org/dc/terms/" xmlns:xsi="http://www.w3.org/2001/XMLSchema-instance" xsi:type="dcterms:W3CDTF">2026-04-15T09:02:48Z</dcterms:modified>
</cp:coreProperties>
</file>