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Vendas" sheetId="1" state="visible" r:id="rId1"/>
    <sheet xmlns:r="http://schemas.openxmlformats.org/officeDocument/2006/relationships" name="Resumo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&quot;R$&quot; #,##0.00"/>
  </numFmts>
  <fonts count="7">
    <font>
      <name val="Calibri"/>
      <family val="2"/>
      <color theme="1"/>
      <sz val="11"/>
      <scheme val="minor"/>
    </font>
    <font>
      <name val="Calibri"/>
      <b val="1"/>
      <color rgb="000F766E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0F766E"/>
      <sz val="10"/>
    </font>
    <font>
      <name val="Calibri"/>
      <b val="1"/>
      <color rgb="000F766E"/>
      <sz val="11"/>
    </font>
  </fonts>
  <fills count="7">
    <fill>
      <patternFill/>
    </fill>
    <fill>
      <patternFill patternType="gray125"/>
    </fill>
    <fill>
      <patternFill patternType="solid">
        <fgColor rgb="00F0FDFA"/>
      </patternFill>
    </fill>
    <fill>
      <patternFill patternType="solid">
        <fgColor rgb="000F766E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3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/>
    </xf>
    <xf numFmtId="166" fontId="3" fillId="5" borderId="1" applyAlignment="1" pivotButton="0" quotePrefix="0" xfId="0">
      <alignment horizontal="left" vertical="center"/>
    </xf>
    <xf numFmtId="166" fontId="3" fillId="2" borderId="1" applyAlignment="1" pivotButton="0" quotePrefix="0" xfId="0">
      <alignment horizontal="left" vertical="center"/>
    </xf>
    <xf numFmtId="10" fontId="3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left" vertical="center"/>
    </xf>
    <xf numFmtId="1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3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10" fontId="4" fillId="3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center" vertical="center" wrapText="1"/>
    </xf>
    <xf numFmtId="0" fontId="5" fillId="2" borderId="1" applyAlignment="1" pivotButton="0" quotePrefix="0" xfId="0">
      <alignment horizontal="left" vertical="center"/>
    </xf>
    <xf numFmtId="166" fontId="6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/>
    </xf>
    <xf numFmtId="166" fontId="3" fillId="2" borderId="1" applyAlignment="1" pivotButton="0" quotePrefix="0" xfId="0">
      <alignment horizontal="right" vertical="center"/>
    </xf>
    <xf numFmtId="165" fontId="3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6" fontId="3" fillId="4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center" vertical="center" wrapText="1"/>
    </xf>
    <xf numFmtId="10" fontId="6" fillId="5" borderId="1" applyAlignment="1" pivotButton="0" quotePrefix="0" xfId="0">
      <alignment horizontal="center" vertical="center" wrapText="1"/>
    </xf>
    <xf numFmtId="3" fontId="6" fillId="5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  <dxf>
      <font>
        <name val="Calibri"/>
        <b val="1"/>
        <color rgb="001E3A5F"/>
        <sz val="10"/>
      </font>
      <fill>
        <patternFill patternType="solid">
          <fgColor rgb="00DBEAFE"/>
        </patternFill>
      </fill>
    </dxf>
    <dxf>
      <font>
        <name val="Calibri"/>
        <b val="1"/>
        <color rgb="00854D0E"/>
        <sz val="10"/>
      </font>
      <fill>
        <patternFill patternType="solid">
          <fgColor rgb="00FEF9C3"/>
        </patternFill>
      </fill>
    </dxf>
    <dxf>
      <font>
        <name val="Calibri"/>
        <b val="1"/>
        <color rgb="00991B1B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Receita Bruta x Lucro Bruto por Produto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'Resumo'!H2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'Resumo'!$G$3:$G$12</f>
            </numRef>
          </cat>
          <val>
            <numRef>
              <f>'Resumo'!$H$3:$H$12</f>
            </numRef>
          </val>
        </ser>
        <ser>
          <idx val="1"/>
          <order val="1"/>
          <tx>
            <strRef>
              <f>'Resumo'!I2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'Resumo'!$G$3:$G$12</f>
            </numRef>
          </cat>
          <val>
            <numRef>
              <f>'Resumo'!$I$3:$I$12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Produto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de Receita por Categoria</a:t>
            </a:r>
          </a:p>
        </rich>
      </tx>
    </title>
    <plotArea>
      <pieChart>
        <varyColors val="1"/>
        <ser>
          <idx val="0"/>
          <order val="0"/>
          <tx>
            <strRef>
              <f>'Resumo'!B14</f>
            </strRef>
          </tx>
          <spPr>
            <a:ln xmlns:a="http://schemas.openxmlformats.org/drawingml/2006/main">
              <a:prstDash val="solid"/>
            </a:ln>
          </spPr>
          <explosion val="5"/>
          <cat>
            <numRef>
              <f>'Resumo'!$A$15:$A$20</f>
            </numRef>
          </cat>
          <val>
            <numRef>
              <f>'Resumo'!$B$15:$B$20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da Margem de Lucro (%)</a:t>
            </a:r>
          </a:p>
        </rich>
      </tx>
    </title>
    <plotArea>
      <lineChart>
        <grouping val="standard"/>
        <ser>
          <idx val="0"/>
          <order val="0"/>
          <tx>
            <strRef>
              <f>'Resumo'!L2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'Resumo'!$K$3:$K$12</f>
            </numRef>
          </cat>
          <val>
            <numRef>
              <f>'Resumo'!$L$3:$L$12</f>
            </numRef>
          </val>
          <smooth val="1"/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Data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Margem (%)</a:t>
                </a:r>
              </a:p>
            </rich>
          </tx>
        </title>
        <numFmt formatCode="0%" sourceLinked="0"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21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0</col>
      <colOff>0</colOff>
      <row>39</row>
      <rowOff>0</rowOff>
    </from>
    <ext cx="5760000" cy="432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22" customWidth="1" min="3" max="3"/>
    <col width="18" customWidth="1" min="4" max="4"/>
    <col width="5" customWidth="1" min="5" max="5"/>
    <col width="28" customWidth="1" min="6" max="6"/>
    <col width="14" customWidth="1" min="7" max="7"/>
    <col width="11" customWidth="1" min="8" max="8"/>
    <col width="18" customWidth="1" min="9" max="9"/>
    <col width="18" customWidth="1" min="10" max="10"/>
    <col width="18" customWidth="1" min="11" max="11"/>
    <col width="14" customWidth="1" min="12" max="12"/>
    <col width="12" customWidth="1" min="13" max="13"/>
    <col width="13" customWidth="1" min="14" max="14"/>
    <col width="20" customWidth="1" min="15" max="15"/>
    <col width="16" customWidth="1" min="16" max="16"/>
    <col width="18" customWidth="1" min="17" max="17"/>
    <col width="20" customWidth="1" min="18" max="18"/>
  </cols>
  <sheetData>
    <row r="1" ht="30" customHeight="1">
      <c r="A1" s="1" t="inlineStr">
        <is>
          <t>PLANILHA DE MARGEM DE LUCRO — REGISTRO DE VENDAS</t>
        </is>
      </c>
    </row>
    <row r="2" ht="36" customHeight="1">
      <c r="A2" s="2" t="inlineStr">
        <is>
          <t>Data da Venda</t>
        </is>
      </c>
      <c r="B2" s="2" t="inlineStr">
        <is>
          <t>Pedido/NF-e</t>
        </is>
      </c>
      <c r="C2" s="2" t="inlineStr">
        <is>
          <t>Cliente</t>
        </is>
      </c>
      <c r="D2" s="2" t="inlineStr">
        <is>
          <t>Cidade</t>
        </is>
      </c>
      <c r="E2" s="2" t="inlineStr">
        <is>
          <t>UF</t>
        </is>
      </c>
      <c r="F2" s="2" t="inlineStr">
        <is>
          <t>Produto/Serviço</t>
        </is>
      </c>
      <c r="G2" s="2" t="inlineStr">
        <is>
          <t>Categoria</t>
        </is>
      </c>
      <c r="H2" s="2" t="inlineStr">
        <is>
          <t>Quantidade</t>
        </is>
      </c>
      <c r="I2" s="2" t="inlineStr">
        <is>
          <t>Preço Unitário (R$)</t>
        </is>
      </c>
      <c r="J2" s="2" t="inlineStr">
        <is>
          <t>Receita Bruta (R$)</t>
        </is>
      </c>
      <c r="K2" s="2" t="inlineStr">
        <is>
          <t>Custo Unitário (R$)</t>
        </is>
      </c>
      <c r="L2" s="2" t="inlineStr">
        <is>
          <t>Custo Total (R$)</t>
        </is>
      </c>
      <c r="M2" s="2" t="inlineStr">
        <is>
          <t>Frete (R$)</t>
        </is>
      </c>
      <c r="N2" s="2" t="inlineStr">
        <is>
          <t>Impostos (R$)</t>
        </is>
      </c>
      <c r="O2" s="2" t="inlineStr">
        <is>
          <t>Despesas Variáveis (R$)</t>
        </is>
      </c>
      <c r="P2" s="2" t="inlineStr">
        <is>
          <t>Lucro Bruto (R$)</t>
        </is>
      </c>
      <c r="Q2" s="2" t="inlineStr">
        <is>
          <t>Margem de Lucro (%)</t>
        </is>
      </c>
      <c r="R2" s="2" t="inlineStr">
        <is>
          <t>Situação da Margem</t>
        </is>
      </c>
    </row>
    <row r="3" ht="20" customHeight="1">
      <c r="A3" s="3" t="n">
        <v>46027</v>
      </c>
      <c r="B3" s="4" t="inlineStr">
        <is>
          <t>NF-e 45821</t>
        </is>
      </c>
      <c r="C3" s="5" t="inlineStr">
        <is>
          <t>Mariana Souza</t>
        </is>
      </c>
      <c r="D3" s="5" t="inlineStr">
        <is>
          <t>Campinas</t>
        </is>
      </c>
      <c r="E3" s="4" t="inlineStr">
        <is>
          <t>SP</t>
        </is>
      </c>
      <c r="F3" s="5" t="inlineStr">
        <is>
          <t>Consultoria Financeira</t>
        </is>
      </c>
      <c r="G3" s="4" t="inlineStr">
        <is>
          <t>Serviço</t>
        </is>
      </c>
      <c r="H3" s="4" t="n">
        <v>1</v>
      </c>
      <c r="I3" s="6" t="n">
        <v>4500</v>
      </c>
      <c r="J3" s="7">
        <f>H3*I3</f>
        <v/>
      </c>
      <c r="K3" s="6" t="n">
        <v>900</v>
      </c>
      <c r="L3" s="7">
        <f>H3*K3</f>
        <v/>
      </c>
      <c r="M3" s="6" t="n">
        <v>0</v>
      </c>
      <c r="N3" s="6" t="n">
        <v>540</v>
      </c>
      <c r="O3" s="6" t="n">
        <v>200</v>
      </c>
      <c r="P3" s="7">
        <f>J3-L3-M3-N3-O3</f>
        <v/>
      </c>
      <c r="Q3" s="8">
        <f>SE(J3=0;0;P3/J3)</f>
        <v/>
      </c>
      <c r="R3" s="9">
        <f>SE(Q3&gt;=0,3;"Excelente";SE(Q3&gt;=0,15;"Boa";SE(Q3&gt;0;"Baixa";"Prejuízo")))</f>
        <v/>
      </c>
    </row>
    <row r="4" ht="20" customHeight="1">
      <c r="A4" s="3" t="n">
        <v>46029</v>
      </c>
      <c r="B4" s="4" t="inlineStr">
        <is>
          <t>NF-e 45822</t>
        </is>
      </c>
      <c r="C4" s="5" t="inlineStr">
        <is>
          <t>João Pedro Lima</t>
        </is>
      </c>
      <c r="D4" s="5" t="inlineStr">
        <is>
          <t>São Paulo</t>
        </is>
      </c>
      <c r="E4" s="4" t="inlineStr">
        <is>
          <t>SP</t>
        </is>
      </c>
      <c r="F4" s="5" t="inlineStr">
        <is>
          <t>Cadeira Ergonômica</t>
        </is>
      </c>
      <c r="G4" s="4" t="inlineStr">
        <is>
          <t>Móveis</t>
        </is>
      </c>
      <c r="H4" s="4" t="n">
        <v>3</v>
      </c>
      <c r="I4" s="6" t="n">
        <v>890</v>
      </c>
      <c r="J4" s="10">
        <f>H4*I4</f>
        <v/>
      </c>
      <c r="K4" s="6" t="n">
        <v>490</v>
      </c>
      <c r="L4" s="10">
        <f>H4*K4</f>
        <v/>
      </c>
      <c r="M4" s="6" t="n">
        <v>150</v>
      </c>
      <c r="N4" s="6" t="n">
        <v>320.4</v>
      </c>
      <c r="O4" s="6" t="n">
        <v>80</v>
      </c>
      <c r="P4" s="10">
        <f>J4-L4-M4-N4-O4</f>
        <v/>
      </c>
      <c r="Q4" s="11">
        <f>SE(J4=0;0;P4/J4)</f>
        <v/>
      </c>
      <c r="R4" s="12">
        <f>SE(Q4&gt;=0,3;"Excelente";SE(Q4&gt;=0,15;"Boa";SE(Q4&gt;0;"Baixa";"Prejuízo")))</f>
        <v/>
      </c>
    </row>
    <row r="5" ht="20" customHeight="1">
      <c r="A5" s="3" t="n">
        <v>46032</v>
      </c>
      <c r="B5" s="4" t="inlineStr">
        <is>
          <t>NF-e 45823</t>
        </is>
      </c>
      <c r="C5" s="5" t="inlineStr">
        <is>
          <t>Fernanda Alves</t>
        </is>
      </c>
      <c r="D5" s="5" t="inlineStr">
        <is>
          <t>Belo Horizonte</t>
        </is>
      </c>
      <c r="E5" s="4" t="inlineStr">
        <is>
          <t>MG</t>
        </is>
      </c>
      <c r="F5" s="5" t="inlineStr">
        <is>
          <t>Notebook Dell</t>
        </is>
      </c>
      <c r="G5" s="4" t="inlineStr">
        <is>
          <t>TI</t>
        </is>
      </c>
      <c r="H5" s="4" t="n">
        <v>2</v>
      </c>
      <c r="I5" s="6" t="n">
        <v>3200</v>
      </c>
      <c r="J5" s="7">
        <f>H5*I5</f>
        <v/>
      </c>
      <c r="K5" s="6" t="n">
        <v>2500</v>
      </c>
      <c r="L5" s="7">
        <f>H5*K5</f>
        <v/>
      </c>
      <c r="M5" s="6" t="n">
        <v>180</v>
      </c>
      <c r="N5" s="6" t="n">
        <v>1152</v>
      </c>
      <c r="O5" s="6" t="n">
        <v>120</v>
      </c>
      <c r="P5" s="7">
        <f>J5-L5-M5-N5-O5</f>
        <v/>
      </c>
      <c r="Q5" s="8">
        <f>SE(J5=0;0;P5/J5)</f>
        <v/>
      </c>
      <c r="R5" s="9">
        <f>SE(Q5&gt;=0,3;"Excelente";SE(Q5&gt;=0,15;"Boa";SE(Q5&gt;0;"Baixa";"Prejuízo")))</f>
        <v/>
      </c>
    </row>
    <row r="6" ht="20" customHeight="1">
      <c r="A6" s="3" t="n">
        <v>46034</v>
      </c>
      <c r="B6" s="4" t="inlineStr">
        <is>
          <t>NF-e 45824</t>
        </is>
      </c>
      <c r="C6" s="5" t="inlineStr">
        <is>
          <t>Ricardo Santos</t>
        </is>
      </c>
      <c r="D6" s="5" t="inlineStr">
        <is>
          <t>Curitiba</t>
        </is>
      </c>
      <c r="E6" s="4" t="inlineStr">
        <is>
          <t>PR</t>
        </is>
      </c>
      <c r="F6" s="5" t="inlineStr">
        <is>
          <t>Treinamento Excel</t>
        </is>
      </c>
      <c r="G6" s="4" t="inlineStr">
        <is>
          <t>Serviço</t>
        </is>
      </c>
      <c r="H6" s="4" t="n">
        <v>5</v>
      </c>
      <c r="I6" s="6" t="n">
        <v>350</v>
      </c>
      <c r="J6" s="10">
        <f>H6*I6</f>
        <v/>
      </c>
      <c r="K6" s="6" t="n">
        <v>50</v>
      </c>
      <c r="L6" s="10">
        <f>H6*K6</f>
        <v/>
      </c>
      <c r="M6" s="6" t="n">
        <v>0</v>
      </c>
      <c r="N6" s="6" t="n">
        <v>315</v>
      </c>
      <c r="O6" s="6" t="n">
        <v>75</v>
      </c>
      <c r="P6" s="10">
        <f>J6-L6-M6-N6-O6</f>
        <v/>
      </c>
      <c r="Q6" s="11">
        <f>SE(J6=0;0;P6/J6)</f>
        <v/>
      </c>
      <c r="R6" s="12">
        <f>SE(Q6&gt;=0,3;"Excelente";SE(Q6&gt;=0,15;"Boa";SE(Q6&gt;0;"Baixa";"Prejuízo")))</f>
        <v/>
      </c>
    </row>
    <row r="7" ht="20" customHeight="1">
      <c r="A7" s="3" t="n">
        <v>46037</v>
      </c>
      <c r="B7" s="4" t="inlineStr">
        <is>
          <t>NF-e 45825</t>
        </is>
      </c>
      <c r="C7" s="5" t="inlineStr">
        <is>
          <t>Patrícia Rocha</t>
        </is>
      </c>
      <c r="D7" s="5" t="inlineStr">
        <is>
          <t>Salvador</t>
        </is>
      </c>
      <c r="E7" s="4" t="inlineStr">
        <is>
          <t>BA</t>
        </is>
      </c>
      <c r="F7" s="5" t="inlineStr">
        <is>
          <t>Kit Escritório Premium</t>
        </is>
      </c>
      <c r="G7" s="4" t="inlineStr">
        <is>
          <t>Papelaria</t>
        </is>
      </c>
      <c r="H7" s="4" t="n">
        <v>4</v>
      </c>
      <c r="I7" s="6" t="n">
        <v>220</v>
      </c>
      <c r="J7" s="7">
        <f>H7*I7</f>
        <v/>
      </c>
      <c r="K7" s="6" t="n">
        <v>140</v>
      </c>
      <c r="L7" s="7">
        <f>H7*K7</f>
        <v/>
      </c>
      <c r="M7" s="6" t="n">
        <v>120</v>
      </c>
      <c r="N7" s="6" t="n">
        <v>316.8</v>
      </c>
      <c r="O7" s="6" t="n">
        <v>60</v>
      </c>
      <c r="P7" s="7">
        <f>J7-L7-M7-N7-O7</f>
        <v/>
      </c>
      <c r="Q7" s="8">
        <f>SE(J7=0;0;P7/J7)</f>
        <v/>
      </c>
      <c r="R7" s="9">
        <f>SE(Q7&gt;=0,3;"Excelente";SE(Q7&gt;=0,15;"Boa";SE(Q7&gt;0;"Baixa";"Prejuízo")))</f>
        <v/>
      </c>
    </row>
    <row r="8" ht="20" customHeight="1">
      <c r="A8" s="3" t="n">
        <v>46040</v>
      </c>
      <c r="B8" s="4" t="inlineStr">
        <is>
          <t>NF-e 45826</t>
        </is>
      </c>
      <c r="C8" s="5" t="inlineStr">
        <is>
          <t>Carlos Eduardo Nogueira</t>
        </is>
      </c>
      <c r="D8" s="5" t="inlineStr">
        <is>
          <t>Recife</t>
        </is>
      </c>
      <c r="E8" s="4" t="inlineStr">
        <is>
          <t>PE</t>
        </is>
      </c>
      <c r="F8" s="5" t="inlineStr">
        <is>
          <t>Assinatura Mensal de Software</t>
        </is>
      </c>
      <c r="G8" s="4" t="inlineStr">
        <is>
          <t>SaaS</t>
        </is>
      </c>
      <c r="H8" s="4" t="n">
        <v>10</v>
      </c>
      <c r="I8" s="6" t="n">
        <v>199</v>
      </c>
      <c r="J8" s="10">
        <f>H8*I8</f>
        <v/>
      </c>
      <c r="K8" s="6" t="n">
        <v>30</v>
      </c>
      <c r="L8" s="10">
        <f>H8*K8</f>
        <v/>
      </c>
      <c r="M8" s="6" t="n">
        <v>0</v>
      </c>
      <c r="N8" s="6" t="n">
        <v>358.2</v>
      </c>
      <c r="O8" s="6" t="n">
        <v>50</v>
      </c>
      <c r="P8" s="10">
        <f>J8-L8-M8-N8-O8</f>
        <v/>
      </c>
      <c r="Q8" s="11">
        <f>SE(J8=0;0;P8/J8)</f>
        <v/>
      </c>
      <c r="R8" s="12">
        <f>SE(Q8&gt;=0,3;"Excelente";SE(Q8&gt;=0,15;"Boa";SE(Q8&gt;0;"Baixa";"Prejuízo")))</f>
        <v/>
      </c>
    </row>
    <row r="9" ht="20" customHeight="1">
      <c r="A9" s="3" t="n">
        <v>46042</v>
      </c>
      <c r="B9" s="4" t="inlineStr">
        <is>
          <t>NF-e 45827</t>
        </is>
      </c>
      <c r="C9" s="5" t="inlineStr">
        <is>
          <t>Ana Paula Martins</t>
        </is>
      </c>
      <c r="D9" s="5" t="inlineStr">
        <is>
          <t>Porto Alegre</t>
        </is>
      </c>
      <c r="E9" s="4" t="inlineStr">
        <is>
          <t>RS</t>
        </is>
      </c>
      <c r="F9" s="5" t="inlineStr">
        <is>
          <t>Impressora Laser</t>
        </is>
      </c>
      <c r="G9" s="4" t="inlineStr">
        <is>
          <t>TI</t>
        </is>
      </c>
      <c r="H9" s="4" t="n">
        <v>1</v>
      </c>
      <c r="I9" s="6" t="n">
        <v>1800</v>
      </c>
      <c r="J9" s="7">
        <f>H9*I9</f>
        <v/>
      </c>
      <c r="K9" s="6" t="n">
        <v>1600</v>
      </c>
      <c r="L9" s="7">
        <f>H9*K9</f>
        <v/>
      </c>
      <c r="M9" s="6" t="n">
        <v>200</v>
      </c>
      <c r="N9" s="6" t="n">
        <v>648</v>
      </c>
      <c r="O9" s="6" t="n">
        <v>90</v>
      </c>
      <c r="P9" s="7">
        <f>J9-L9-M9-N9-O9</f>
        <v/>
      </c>
      <c r="Q9" s="8">
        <f>SE(J9=0;0;P9/J9)</f>
        <v/>
      </c>
      <c r="R9" s="9">
        <f>SE(Q9&gt;=0,3;"Excelente";SE(Q9&gt;=0,15;"Boa";SE(Q9&gt;0;"Baixa";"Prejuízo")))</f>
        <v/>
      </c>
    </row>
    <row r="10" ht="20" customHeight="1">
      <c r="A10" s="3" t="n">
        <v>46044</v>
      </c>
      <c r="B10" s="4" t="inlineStr">
        <is>
          <t>NF-e 45828</t>
        </is>
      </c>
      <c r="C10" s="5" t="inlineStr">
        <is>
          <t>Bruno Henrique Costa</t>
        </is>
      </c>
      <c r="D10" s="5" t="inlineStr">
        <is>
          <t>Brasília</t>
        </is>
      </c>
      <c r="E10" s="4" t="inlineStr">
        <is>
          <t>DF</t>
        </is>
      </c>
      <c r="F10" s="5" t="inlineStr">
        <is>
          <t>Serviço de Contabilidade</t>
        </is>
      </c>
      <c r="G10" s="4" t="inlineStr">
        <is>
          <t>Serviço</t>
        </is>
      </c>
      <c r="H10" s="4" t="n">
        <v>1</v>
      </c>
      <c r="I10" s="6" t="n">
        <v>2800</v>
      </c>
      <c r="J10" s="10">
        <f>H10*I10</f>
        <v/>
      </c>
      <c r="K10" s="6" t="n">
        <v>600</v>
      </c>
      <c r="L10" s="10">
        <f>H10*K10</f>
        <v/>
      </c>
      <c r="M10" s="6" t="n">
        <v>0</v>
      </c>
      <c r="N10" s="6" t="n">
        <v>336</v>
      </c>
      <c r="O10" s="6" t="n">
        <v>150</v>
      </c>
      <c r="P10" s="10">
        <f>J10-L10-M10-N10-O10</f>
        <v/>
      </c>
      <c r="Q10" s="11">
        <f>SE(J10=0;0;P10/J10)</f>
        <v/>
      </c>
      <c r="R10" s="12">
        <f>SE(Q10&gt;=0,3;"Excelente";SE(Q10&gt;=0,15;"Boa";SE(Q10&gt;0;"Baixa";"Prejuízo")))</f>
        <v/>
      </c>
    </row>
    <row r="11" ht="20" customHeight="1">
      <c r="A11" s="3" t="n">
        <v>46047</v>
      </c>
      <c r="B11" s="4" t="inlineStr">
        <is>
          <t>NF-e 45829</t>
        </is>
      </c>
      <c r="C11" s="5" t="inlineStr">
        <is>
          <t>Juliana Ribeiro</t>
        </is>
      </c>
      <c r="D11" s="5" t="inlineStr">
        <is>
          <t>Fortaleza</t>
        </is>
      </c>
      <c r="E11" s="4" t="inlineStr">
        <is>
          <t>CE</t>
        </is>
      </c>
      <c r="F11" s="5" t="inlineStr">
        <is>
          <t>Mesa de Escritório</t>
        </is>
      </c>
      <c r="G11" s="4" t="inlineStr">
        <is>
          <t>Móveis</t>
        </is>
      </c>
      <c r="H11" s="4" t="n">
        <v>2</v>
      </c>
      <c r="I11" s="6" t="n">
        <v>650</v>
      </c>
      <c r="J11" s="7">
        <f>H11*I11</f>
        <v/>
      </c>
      <c r="K11" s="6" t="n">
        <v>480</v>
      </c>
      <c r="L11" s="7">
        <f>H11*K11</f>
        <v/>
      </c>
      <c r="M11" s="6" t="n">
        <v>200</v>
      </c>
      <c r="N11" s="6" t="n">
        <v>234</v>
      </c>
      <c r="O11" s="6" t="n">
        <v>70</v>
      </c>
      <c r="P11" s="7">
        <f>J11-L11-M11-N11-O11</f>
        <v/>
      </c>
      <c r="Q11" s="8">
        <f>SE(J11=0;0;P11/J11)</f>
        <v/>
      </c>
      <c r="R11" s="9">
        <f>SE(Q11&gt;=0,3;"Excelente";SE(Q11&gt;=0,15;"Boa";SE(Q11&gt;0;"Baixa";"Prejuízo")))</f>
        <v/>
      </c>
    </row>
    <row r="12" ht="20" customHeight="1">
      <c r="A12" s="3" t="n">
        <v>46050</v>
      </c>
      <c r="B12" s="4" t="inlineStr">
        <is>
          <t>NF-e 45830</t>
        </is>
      </c>
      <c r="C12" s="5" t="inlineStr">
        <is>
          <t>Diego Ferreira</t>
        </is>
      </c>
      <c r="D12" s="5" t="inlineStr">
        <is>
          <t>Rio de Janeiro</t>
        </is>
      </c>
      <c r="E12" s="4" t="inlineStr">
        <is>
          <t>RJ</t>
        </is>
      </c>
      <c r="F12" s="5" t="inlineStr">
        <is>
          <t>Curso Online de Vendas</t>
        </is>
      </c>
      <c r="G12" s="4" t="inlineStr">
        <is>
          <t>Educação</t>
        </is>
      </c>
      <c r="H12" s="4" t="n">
        <v>8</v>
      </c>
      <c r="I12" s="6" t="n">
        <v>120</v>
      </c>
      <c r="J12" s="10">
        <f>H12*I12</f>
        <v/>
      </c>
      <c r="K12" s="6" t="n">
        <v>20</v>
      </c>
      <c r="L12" s="10">
        <f>H12*K12</f>
        <v/>
      </c>
      <c r="M12" s="6" t="n">
        <v>0</v>
      </c>
      <c r="N12" s="6" t="n">
        <v>172.8</v>
      </c>
      <c r="O12" s="6" t="n">
        <v>40</v>
      </c>
      <c r="P12" s="10">
        <f>J12-L12-M12-N12-O12</f>
        <v/>
      </c>
      <c r="Q12" s="11">
        <f>SE(J12=0;0;P12/J12)</f>
        <v/>
      </c>
      <c r="R12" s="12">
        <f>SE(Q12&gt;=0,3;"Excelente";SE(Q12&gt;=0,15;"Boa";SE(Q12&gt;0;"Baixa";"Prejuízo")))</f>
        <v/>
      </c>
    </row>
    <row r="13" ht="22" customHeight="1">
      <c r="A13" s="13" t="inlineStr">
        <is>
          <t>TOTAIS / MÉDIAS</t>
        </is>
      </c>
      <c r="B13" s="14" t="n"/>
      <c r="C13" s="14" t="n"/>
      <c r="D13" s="14" t="n"/>
      <c r="E13" s="14" t="n"/>
      <c r="F13" s="14" t="n"/>
      <c r="G13" s="15" t="n"/>
      <c r="H13" s="16">
        <f>SOMA(H3:H12)</f>
        <v/>
      </c>
      <c r="I13" s="17">
        <f>MÉDIA(I3:I12)</f>
        <v/>
      </c>
      <c r="J13" s="17">
        <f>SOMA(J3:J12)</f>
        <v/>
      </c>
      <c r="K13" s="17">
        <f>MÉDIA(K3:K12)</f>
        <v/>
      </c>
      <c r="L13" s="17">
        <f>SOMA(L3:L12)</f>
        <v/>
      </c>
      <c r="M13" s="17">
        <f>SOMA(M3:M12)</f>
        <v/>
      </c>
      <c r="N13" s="17">
        <f>SOMA(N3:N12)</f>
        <v/>
      </c>
      <c r="O13" s="17">
        <f>SOMA(O3:O12)</f>
        <v/>
      </c>
      <c r="P13" s="17">
        <f>SOMA(P3:P12)</f>
        <v/>
      </c>
      <c r="Q13" s="18">
        <f>MÉDIA(Q3:Q12)</f>
        <v/>
      </c>
      <c r="R13" s="13" t="n"/>
    </row>
  </sheetData>
  <mergeCells count="2">
    <mergeCell ref="A1:R1"/>
    <mergeCell ref="A13:G13"/>
  </mergeCells>
  <conditionalFormatting sqref="R3:R12">
    <cfRule type="expression" priority="1" dxfId="0" stopIfTrue="1">
      <formula>$R3="Excelente"</formula>
    </cfRule>
    <cfRule type="expression" priority="2" dxfId="1" stopIfTrue="1">
      <formula>$R3="Boa"</formula>
    </cfRule>
    <cfRule type="expression" priority="3" dxfId="2" stopIfTrue="1">
      <formula>$R3="Baixa"</formula>
    </cfRule>
    <cfRule type="expression" priority="4" dxfId="3" stopIfTrue="1">
      <formula>$R3="Prejuízo"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20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32" customWidth="1" min="1" max="1"/>
    <col width="22" customWidth="1" min="2" max="2"/>
    <col width="20" customWidth="1" min="3" max="3"/>
    <col width="22" customWidth="1" min="4" max="4"/>
    <col width="20" customWidth="1" min="5" max="5"/>
    <col width="2" customWidth="1" min="6" max="6"/>
    <col width="20" customWidth="1" min="7" max="7"/>
    <col width="20" customWidth="1" min="8" max="8"/>
    <col width="20" customWidth="1" min="9" max="9"/>
    <col width="14" customWidth="1" min="11" max="11"/>
    <col width="16" customWidth="1" min="12" max="12"/>
  </cols>
  <sheetData>
    <row r="1" ht="32" customHeight="1">
      <c r="A1" s="1" t="inlineStr">
        <is>
          <t>DASHBOARD — MARGEM DE LUCRO</t>
        </is>
      </c>
    </row>
    <row r="2" ht="22" customHeight="1">
      <c r="A2" s="2" t="inlineStr">
        <is>
          <t>INDICADORES GERAIS</t>
        </is>
      </c>
      <c r="G2" s="19" t="inlineStr">
        <is>
          <t>Produto</t>
        </is>
      </c>
      <c r="H2" s="19" t="inlineStr">
        <is>
          <t>Receita Bruta</t>
        </is>
      </c>
      <c r="I2" s="19" t="inlineStr">
        <is>
          <t>Lucro Bruto</t>
        </is>
      </c>
      <c r="K2" s="19" t="inlineStr">
        <is>
          <t>Data</t>
        </is>
      </c>
      <c r="L2" s="19" t="inlineStr">
        <is>
          <t>Margem (%)</t>
        </is>
      </c>
    </row>
    <row r="3" ht="22" customHeight="1">
      <c r="A3" s="20" t="inlineStr">
        <is>
          <t>Receita Total (R$)</t>
        </is>
      </c>
      <c r="B3" s="21">
        <f>SOMA(Vendas!J3:J12)</f>
        <v/>
      </c>
      <c r="G3" s="22" t="inlineStr">
        <is>
          <t>Consultoria Fin.</t>
        </is>
      </c>
      <c r="H3" s="23">
        <f>Vendas!J3</f>
        <v/>
      </c>
      <c r="I3" s="23">
        <f>Vendas!P3</f>
        <v/>
      </c>
      <c r="K3" s="24">
        <f>Vendas!A3</f>
        <v/>
      </c>
      <c r="L3" s="8">
        <f>Vendas!Q3</f>
        <v/>
      </c>
    </row>
    <row r="4" ht="22" customHeight="1">
      <c r="A4" s="25" t="inlineStr">
        <is>
          <t>Custo Total (R$)</t>
        </is>
      </c>
      <c r="B4" s="21">
        <f>SOMA(Vendas!L3:L12)+SOMA(Vendas!M3:M12)+SOMA(Vendas!N3:N12)+SOMA(Vendas!O3:O12)</f>
        <v/>
      </c>
      <c r="G4" s="26" t="inlineStr">
        <is>
          <t>Cadeira Ergon.</t>
        </is>
      </c>
      <c r="H4" s="27">
        <f>Vendas!J4</f>
        <v/>
      </c>
      <c r="I4" s="27">
        <f>Vendas!P4</f>
        <v/>
      </c>
      <c r="K4" s="28">
        <f>Vendas!A4</f>
        <v/>
      </c>
      <c r="L4" s="11">
        <f>Vendas!Q4</f>
        <v/>
      </c>
    </row>
    <row r="5" ht="22" customHeight="1">
      <c r="A5" s="20" t="inlineStr">
        <is>
          <t>Lucro Total (R$)</t>
        </is>
      </c>
      <c r="B5" s="21">
        <f>SOMA(Vendas!P3:P12)</f>
        <v/>
      </c>
      <c r="G5" s="22" t="inlineStr">
        <is>
          <t>Notebook Dell</t>
        </is>
      </c>
      <c r="H5" s="23">
        <f>Vendas!J5</f>
        <v/>
      </c>
      <c r="I5" s="23">
        <f>Vendas!P5</f>
        <v/>
      </c>
      <c r="K5" s="24">
        <f>Vendas!A5</f>
        <v/>
      </c>
      <c r="L5" s="8">
        <f>Vendas!Q5</f>
        <v/>
      </c>
    </row>
    <row r="6" ht="22" customHeight="1">
      <c r="A6" s="25" t="inlineStr">
        <is>
          <t>Margem Média (%)</t>
        </is>
      </c>
      <c r="B6" s="29">
        <f>MÉDIA(Vendas!Q3:Q12)</f>
        <v/>
      </c>
      <c r="G6" s="26" t="inlineStr">
        <is>
          <t>Treinamento Excel</t>
        </is>
      </c>
      <c r="H6" s="27">
        <f>Vendas!J6</f>
        <v/>
      </c>
      <c r="I6" s="27">
        <f>Vendas!P6</f>
        <v/>
      </c>
      <c r="K6" s="28">
        <f>Vendas!A6</f>
        <v/>
      </c>
      <c r="L6" s="11">
        <f>Vendas!Q6</f>
        <v/>
      </c>
    </row>
    <row r="7" ht="22" customHeight="1">
      <c r="A7" s="20" t="inlineStr">
        <is>
          <t>Maior Margem (%)</t>
        </is>
      </c>
      <c r="B7" s="29">
        <f>MÁXIMO(Vendas!Q3:Q12)</f>
        <v/>
      </c>
      <c r="G7" s="22" t="inlineStr">
        <is>
          <t>Kit Escritório</t>
        </is>
      </c>
      <c r="H7" s="23">
        <f>Vendas!J7</f>
        <v/>
      </c>
      <c r="I7" s="23">
        <f>Vendas!P7</f>
        <v/>
      </c>
      <c r="K7" s="24">
        <f>Vendas!A7</f>
        <v/>
      </c>
      <c r="L7" s="8">
        <f>Vendas!Q7</f>
        <v/>
      </c>
    </row>
    <row r="8" ht="22" customHeight="1">
      <c r="A8" s="25" t="inlineStr">
        <is>
          <t>Menor Margem (%)</t>
        </is>
      </c>
      <c r="B8" s="29">
        <f>MÍNIMO(Vendas!Q3:Q12)</f>
        <v/>
      </c>
      <c r="G8" s="26" t="inlineStr">
        <is>
          <t>Assin. Software</t>
        </is>
      </c>
      <c r="H8" s="27">
        <f>Vendas!J8</f>
        <v/>
      </c>
      <c r="I8" s="27">
        <f>Vendas!P8</f>
        <v/>
      </c>
      <c r="K8" s="28">
        <f>Vendas!A8</f>
        <v/>
      </c>
      <c r="L8" s="11">
        <f>Vendas!Q8</f>
        <v/>
      </c>
    </row>
    <row r="9" ht="22" customHeight="1">
      <c r="A9" s="20" t="inlineStr">
        <is>
          <t>Total de Vendas</t>
        </is>
      </c>
      <c r="B9" s="30">
        <f>CONT.VALORES(Vendas!A3:A12)</f>
        <v/>
      </c>
      <c r="G9" s="22" t="inlineStr">
        <is>
          <t>Impressora Laser</t>
        </is>
      </c>
      <c r="H9" s="23">
        <f>Vendas!J9</f>
        <v/>
      </c>
      <c r="I9" s="23">
        <f>Vendas!P9</f>
        <v/>
      </c>
      <c r="K9" s="24">
        <f>Vendas!A9</f>
        <v/>
      </c>
      <c r="L9" s="8">
        <f>Vendas!Q9</f>
        <v/>
      </c>
    </row>
    <row r="10" ht="22" customHeight="1">
      <c r="A10" s="25" t="inlineStr">
        <is>
          <t>Vendas com Margem Positiva</t>
        </is>
      </c>
      <c r="B10" s="30">
        <f>CONT.SE(Vendas!Q3:Q12;"&gt;0")</f>
        <v/>
      </c>
      <c r="G10" s="26" t="inlineStr">
        <is>
          <t>Serv. Contab.</t>
        </is>
      </c>
      <c r="H10" s="27">
        <f>Vendas!J10</f>
        <v/>
      </c>
      <c r="I10" s="27">
        <f>Vendas!P10</f>
        <v/>
      </c>
      <c r="K10" s="28">
        <f>Vendas!A10</f>
        <v/>
      </c>
      <c r="L10" s="11">
        <f>Vendas!Q10</f>
        <v/>
      </c>
    </row>
    <row r="11" ht="22" customHeight="1">
      <c r="A11" s="20" t="inlineStr">
        <is>
          <t>Vendas em Prejuízo</t>
        </is>
      </c>
      <c r="B11" s="30">
        <f>CONT.SE(Vendas!Q3:Q12;"&lt;0")</f>
        <v/>
      </c>
      <c r="G11" s="22" t="inlineStr">
        <is>
          <t>Mesa Escritório</t>
        </is>
      </c>
      <c r="H11" s="23">
        <f>Vendas!J11</f>
        <v/>
      </c>
      <c r="I11" s="23">
        <f>Vendas!P11</f>
        <v/>
      </c>
      <c r="K11" s="24">
        <f>Vendas!A11</f>
        <v/>
      </c>
      <c r="L11" s="8">
        <f>Vendas!Q11</f>
        <v/>
      </c>
    </row>
    <row r="12">
      <c r="G12" s="26" t="inlineStr">
        <is>
          <t>Curso Online</t>
        </is>
      </c>
      <c r="H12" s="27">
        <f>Vendas!J12</f>
        <v/>
      </c>
      <c r="I12" s="27">
        <f>Vendas!P12</f>
        <v/>
      </c>
      <c r="K12" s="28">
        <f>Vendas!A12</f>
        <v/>
      </c>
      <c r="L12" s="11">
        <f>Vendas!Q12</f>
        <v/>
      </c>
    </row>
    <row r="13" ht="22" customHeight="1">
      <c r="A13" s="2" t="inlineStr">
        <is>
          <t>ANÁLISE POR CATEGORIA</t>
        </is>
      </c>
    </row>
    <row r="14" ht="22" customHeight="1">
      <c r="A14" s="19" t="inlineStr">
        <is>
          <t>Categoria</t>
        </is>
      </c>
      <c r="B14" s="19" t="inlineStr">
        <is>
          <t>Receita (R$)</t>
        </is>
      </c>
      <c r="C14" s="19" t="inlineStr">
        <is>
          <t>Lucro (R$)</t>
        </is>
      </c>
      <c r="D14" s="19" t="inlineStr">
        <is>
          <t>Margem Média (%)</t>
        </is>
      </c>
    </row>
    <row r="15" ht="20" customHeight="1">
      <c r="A15" s="22" t="inlineStr">
        <is>
          <t>Serviço</t>
        </is>
      </c>
      <c r="B15" s="23">
        <f>SOMASE(Vendas!G$3:G$12;A15;Vendas!J$3:J$12)</f>
        <v/>
      </c>
      <c r="C15" s="23">
        <f>SOMASE(Vendas!G$3:G$12;A15;Vendas!P$3:P$12)</f>
        <v/>
      </c>
      <c r="D15" s="8">
        <f>SEERRO(MÉDIASE(Vendas!G$3:G$12;A15;Vendas!Q$3:Q$12);0)</f>
        <v/>
      </c>
    </row>
    <row r="16" ht="20" customHeight="1">
      <c r="A16" s="26" t="inlineStr">
        <is>
          <t>Móveis</t>
        </is>
      </c>
      <c r="B16" s="27">
        <f>SOMASE(Vendas!G$3:G$12;A16;Vendas!J$3:J$12)</f>
        <v/>
      </c>
      <c r="C16" s="27">
        <f>SOMASE(Vendas!G$3:G$12;A16;Vendas!P$3:P$12)</f>
        <v/>
      </c>
      <c r="D16" s="11">
        <f>SEERRO(MÉDIASE(Vendas!G$3:G$12;A16;Vendas!Q$3:Q$12);0)</f>
        <v/>
      </c>
    </row>
    <row r="17" ht="20" customHeight="1">
      <c r="A17" s="22" t="inlineStr">
        <is>
          <t>TI</t>
        </is>
      </c>
      <c r="B17" s="23">
        <f>SOMASE(Vendas!G$3:G$12;A17;Vendas!J$3:J$12)</f>
        <v/>
      </c>
      <c r="C17" s="23">
        <f>SOMASE(Vendas!G$3:G$12;A17;Vendas!P$3:P$12)</f>
        <v/>
      </c>
      <c r="D17" s="8">
        <f>SEERRO(MÉDIASE(Vendas!G$3:G$12;A17;Vendas!Q$3:Q$12);0)</f>
        <v/>
      </c>
    </row>
    <row r="18" ht="20" customHeight="1">
      <c r="A18" s="26" t="inlineStr">
        <is>
          <t>Papelaria</t>
        </is>
      </c>
      <c r="B18" s="27">
        <f>SOMASE(Vendas!G$3:G$12;A18;Vendas!J$3:J$12)</f>
        <v/>
      </c>
      <c r="C18" s="27">
        <f>SOMASE(Vendas!G$3:G$12;A18;Vendas!P$3:P$12)</f>
        <v/>
      </c>
      <c r="D18" s="11">
        <f>SEERRO(MÉDIASE(Vendas!G$3:G$12;A18;Vendas!Q$3:Q$12);0)</f>
        <v/>
      </c>
    </row>
    <row r="19" ht="20" customHeight="1">
      <c r="A19" s="22" t="inlineStr">
        <is>
          <t>SaaS</t>
        </is>
      </c>
      <c r="B19" s="23">
        <f>SOMASE(Vendas!G$3:G$12;A19;Vendas!J$3:J$12)</f>
        <v/>
      </c>
      <c r="C19" s="23">
        <f>SOMASE(Vendas!G$3:G$12;A19;Vendas!P$3:P$12)</f>
        <v/>
      </c>
      <c r="D19" s="8">
        <f>SEERRO(MÉDIASE(Vendas!G$3:G$12;A19;Vendas!Q$3:Q$12);0)</f>
        <v/>
      </c>
    </row>
    <row r="20" ht="20" customHeight="1">
      <c r="A20" s="26" t="inlineStr">
        <is>
          <t>Educação</t>
        </is>
      </c>
      <c r="B20" s="27">
        <f>SOMASE(Vendas!G$3:G$12;A20;Vendas!J$3:J$12)</f>
        <v/>
      </c>
      <c r="C20" s="27">
        <f>SOMASE(Vendas!G$3:G$12;A20;Vendas!P$3:P$12)</f>
        <v/>
      </c>
      <c r="D20" s="11">
        <f>SEERRO(MÉDIASE(Vendas!G$3:G$12;A20;Vendas!Q$3:Q$12);0)</f>
        <v/>
      </c>
    </row>
  </sheetData>
  <mergeCells count="3">
    <mergeCell ref="A1:E1"/>
    <mergeCell ref="A2:E2"/>
    <mergeCell ref="A13:E13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70" customWidth="1" min="2" max="2"/>
    <col width="2" customWidth="1" min="3" max="3"/>
  </cols>
  <sheetData>
    <row r="1" ht="32" customHeight="1">
      <c r="A1" s="1" t="inlineStr">
        <is>
          <t>INSTRUÇÕES DE USO — PLANILHA DE MARGEM DE LUCRO</t>
        </is>
      </c>
    </row>
    <row r="2" ht="22" customHeight="1">
      <c r="A2" s="2" t="inlineStr">
        <is>
          <t>COMO PREENCHER A ABA VENDAS</t>
        </is>
      </c>
    </row>
    <row r="3" ht="36" customHeight="1">
      <c r="A3" s="20" t="inlineStr">
        <is>
          <t>Data da Venda</t>
        </is>
      </c>
      <c r="B3" s="31" t="inlineStr">
        <is>
          <t>Informe a data no formato DD/MM/AAAA.</t>
        </is>
      </c>
    </row>
    <row r="4" ht="36" customHeight="1">
      <c r="A4" s="25" t="inlineStr">
        <is>
          <t>Pedido/NF-e</t>
        </is>
      </c>
      <c r="B4" s="32" t="inlineStr">
        <is>
          <t>Número do pedido ou nota fiscal eletrônica.</t>
        </is>
      </c>
    </row>
    <row r="5" ht="36" customHeight="1">
      <c r="A5" s="20" t="inlineStr">
        <is>
          <t>Cliente</t>
        </is>
      </c>
      <c r="B5" s="31" t="inlineStr">
        <is>
          <t>Nome completo do cliente ou razão social.</t>
        </is>
      </c>
    </row>
    <row r="6" ht="36" customHeight="1">
      <c r="A6" s="25" t="inlineStr">
        <is>
          <t>Cidade / UF</t>
        </is>
      </c>
      <c r="B6" s="32" t="inlineStr">
        <is>
          <t>Cidade e estado do cliente.</t>
        </is>
      </c>
    </row>
    <row r="7" ht="36" customHeight="1">
      <c r="A7" s="20" t="inlineStr">
        <is>
          <t>Produto/Serviço</t>
        </is>
      </c>
      <c r="B7" s="31" t="inlineStr">
        <is>
          <t>Descrição do item vendido.</t>
        </is>
      </c>
    </row>
    <row r="8" ht="36" customHeight="1">
      <c r="A8" s="25" t="inlineStr">
        <is>
          <t>Categoria</t>
        </is>
      </c>
      <c r="B8" s="32" t="inlineStr">
        <is>
          <t>Classifique: Serviço, Móveis, TI, Papelaria, SaaS, Educação etc.</t>
        </is>
      </c>
    </row>
    <row r="9" ht="36" customHeight="1">
      <c r="A9" s="20" t="inlineStr">
        <is>
          <t>Quantidade</t>
        </is>
      </c>
      <c r="B9" s="31" t="inlineStr">
        <is>
          <t>Número de unidades ou horas vendidas.</t>
        </is>
      </c>
    </row>
    <row r="10" ht="36" customHeight="1">
      <c r="A10" s="25" t="inlineStr">
        <is>
          <t>Preço Unitário (R$)</t>
        </is>
      </c>
      <c r="B10" s="32" t="inlineStr">
        <is>
          <t>Valor cobrado do cliente por unidade. Campo editável (fundo amarelo).</t>
        </is>
      </c>
    </row>
    <row r="11" ht="36" customHeight="1">
      <c r="A11" s="20" t="inlineStr">
        <is>
          <t>Custo Unitário (R$)</t>
        </is>
      </c>
      <c r="B11" s="31" t="inlineStr">
        <is>
          <t>Custo direto de produção/aquisição por unidade. Campo editável.</t>
        </is>
      </c>
    </row>
    <row r="12" ht="36" customHeight="1">
      <c r="A12" s="25" t="inlineStr">
        <is>
          <t>Frete (R$)</t>
        </is>
      </c>
      <c r="B12" s="32" t="inlineStr">
        <is>
          <t>Valor total de frete pago na venda.</t>
        </is>
      </c>
    </row>
    <row r="13" ht="36" customHeight="1">
      <c r="A13" s="20" t="inlineStr">
        <is>
          <t>Impostos (R$)</t>
        </is>
      </c>
      <c r="B13" s="31" t="inlineStr">
        <is>
          <t>Impostos incidentes: ICMS, ISS, PIS, COFINS etc.</t>
        </is>
      </c>
    </row>
    <row r="14" ht="36" customHeight="1">
      <c r="A14" s="25" t="inlineStr">
        <is>
          <t>Despesas Variáveis (R$)</t>
        </is>
      </c>
      <c r="B14" s="32" t="inlineStr">
        <is>
          <t>Comissões, embalagens, taxas de plataforma etc.</t>
        </is>
      </c>
    </row>
    <row r="15" ht="22" customHeight="1">
      <c r="A15" s="2" t="inlineStr">
        <is>
          <t>CAMPOS CALCULADOS AUTOMATICAMENTE</t>
        </is>
      </c>
    </row>
    <row r="16" ht="36" customHeight="1">
      <c r="A16" s="20" t="inlineStr">
        <is>
          <t>Receita Bruta</t>
        </is>
      </c>
      <c r="B16" s="31">
        <f> Quantidade × Preço Unitário. Calculado automaticamente.</f>
        <v/>
      </c>
    </row>
    <row r="17" ht="36" customHeight="1">
      <c r="A17" s="25" t="inlineStr">
        <is>
          <t>Custo Total</t>
        </is>
      </c>
      <c r="B17" s="32">
        <f> Quantidade × Custo Unitário.</f>
        <v/>
      </c>
    </row>
    <row r="18" ht="36" customHeight="1">
      <c r="A18" s="20" t="inlineStr">
        <is>
          <t>Lucro Bruto</t>
        </is>
      </c>
      <c r="B18" s="31">
        <f> Receita Bruta - Custo Total - Frete - Impostos - Despesas Variáveis.</f>
        <v/>
      </c>
    </row>
    <row r="19" ht="36" customHeight="1">
      <c r="A19" s="25" t="inlineStr">
        <is>
          <t>Margem de Lucro (%)</t>
        </is>
      </c>
      <c r="B19" s="32">
        <f> Lucro Bruto ÷ Receita Bruta. Indica a rentabilidade da venda.</f>
        <v/>
      </c>
    </row>
    <row r="20" ht="36" customHeight="1">
      <c r="A20" s="20" t="inlineStr">
        <is>
          <t>Situação da Margem</t>
        </is>
      </c>
      <c r="B20" s="31" t="inlineStr">
        <is>
          <t>Classificação automática baseada na margem calculada (ver legenda abaixo).</t>
        </is>
      </c>
    </row>
    <row r="21" ht="22" customHeight="1">
      <c r="A21" s="2" t="inlineStr">
        <is>
          <t>LEGENDA — SITUAÇÃO DA MARGEM</t>
        </is>
      </c>
    </row>
    <row r="22" ht="36" customHeight="1">
      <c r="A22" s="20" t="inlineStr">
        <is>
          <t>✅  EXCELENTE</t>
        </is>
      </c>
      <c r="B22" s="31" t="inlineStr">
        <is>
          <t>Margem de lucro igual ou superior a 30%. Ótima rentabilidade.</t>
        </is>
      </c>
    </row>
    <row r="23" ht="36" customHeight="1">
      <c r="A23" s="25" t="inlineStr">
        <is>
          <t>🔵  BOA</t>
        </is>
      </c>
      <c r="B23" s="32" t="inlineStr">
        <is>
          <t>Margem entre 15% e 29,99%. Venda saudável.</t>
        </is>
      </c>
    </row>
    <row r="24" ht="36" customHeight="1">
      <c r="A24" s="20" t="inlineStr">
        <is>
          <t>⚠️  BAIXA</t>
        </is>
      </c>
      <c r="B24" s="31" t="inlineStr">
        <is>
          <t>Margem entre 0,01% e 14,99%. Atenção: custo elevado ou preço baixo.</t>
        </is>
      </c>
    </row>
    <row r="25" ht="36" customHeight="1">
      <c r="A25" s="25" t="inlineStr">
        <is>
          <t>🔴  PREJUÍZO</t>
        </is>
      </c>
      <c r="B25" s="32" t="inlineStr">
        <is>
          <t>Margem negativa. A venda gera perda financeira. Revisão necessária.</t>
        </is>
      </c>
    </row>
    <row r="26" ht="22" customHeight="1">
      <c r="A26" s="2" t="inlineStr">
        <is>
          <t>BOAS PRÁTICAS E OBSERVAÇÕES</t>
        </is>
      </c>
    </row>
    <row r="27" ht="36" customHeight="1">
      <c r="A27" s="20" t="inlineStr">
        <is>
          <t>Impostos</t>
        </is>
      </c>
      <c r="B27" s="31" t="inlineStr">
        <is>
          <t>Considere todos os tributos aplicáveis à operação (ISS para serviços, ICMS para produtos). O campo aceita valor total ou pode ser calculado externamente.</t>
        </is>
      </c>
    </row>
    <row r="28" ht="36" customHeight="1">
      <c r="A28" s="25" t="inlineStr">
        <is>
          <t>Despesas Variáveis</t>
        </is>
      </c>
      <c r="B28" s="32" t="inlineStr">
        <is>
          <t>Inclua apenas custos que variam com a venda: comissões de vendedores, taxa de marketplace, embalagens customizadas.</t>
        </is>
      </c>
    </row>
    <row r="29" ht="36" customHeight="1">
      <c r="A29" s="20" t="inlineStr">
        <is>
          <t>Custos Fixos</t>
        </is>
      </c>
      <c r="B29" s="31" t="inlineStr">
        <is>
          <t>Esta planilha calcula margem de contribuição. Custos fixos (aluguel, salários) devem ser analisados separadamente no nível empresarial.</t>
        </is>
      </c>
    </row>
    <row r="30" ht="36" customHeight="1">
      <c r="A30" s="25" t="inlineStr">
        <is>
          <t>Atualização do Resumo</t>
        </is>
      </c>
      <c r="B30" s="32" t="inlineStr">
        <is>
          <t>A aba Resumo atualiza automaticamente sempre que você alterar dados na aba Vendas.</t>
        </is>
      </c>
    </row>
    <row r="31" ht="36" customHeight="1">
      <c r="A31" s="20" t="inlineStr">
        <is>
          <t>Novas Linhas</t>
        </is>
      </c>
      <c r="B31" s="31" t="inlineStr">
        <is>
          <t>Para adicionar mais vendas, copie a última linha de dados e cole abaixo, mantendo as fórmulas das colunas calculadas.</t>
        </is>
      </c>
    </row>
    <row r="32" ht="22" customHeight="1">
      <c r="A32" s="2" t="inlineStr">
        <is>
          <t>SOBRE OS GRÁFICOS (ABA RESUMO)</t>
        </is>
      </c>
    </row>
    <row r="33" ht="36" customHeight="1">
      <c r="A33" s="20" t="inlineStr">
        <is>
          <t>Gráfico de Colunas</t>
        </is>
      </c>
      <c r="B33" s="31" t="inlineStr">
        <is>
          <t>Compara Receita Bruta e Lucro Bruto por produto. Permite visualizar quais itens geram mais retorno.</t>
        </is>
      </c>
    </row>
    <row r="34" ht="36" customHeight="1">
      <c r="A34" s="25" t="inlineStr">
        <is>
          <t>Gráfico de Pizza</t>
        </is>
      </c>
      <c r="B34" s="32" t="inlineStr">
        <is>
          <t>Mostra a participação de cada categoria na Receita Total.</t>
        </is>
      </c>
    </row>
    <row r="35" ht="36" customHeight="1">
      <c r="A35" s="20" t="inlineStr">
        <is>
          <t>Gráfico de Linha</t>
        </is>
      </c>
      <c r="B35" s="31" t="inlineStr">
        <is>
          <t>Exibe a evolução da Margem de Lucro (%) ao longo do tempo.</t>
        </is>
      </c>
    </row>
  </sheetData>
  <mergeCells count="6">
    <mergeCell ref="A1:B1"/>
    <mergeCell ref="A2:B2"/>
    <mergeCell ref="A15:B15"/>
    <mergeCell ref="A21:B21"/>
    <mergeCell ref="A26:B26"/>
    <mergeCell ref="A32:B3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2026-05-24T11:40:46Z</dcterms:created>
  <dcterms:modified xmlns:dcterms="http://purl.org/dc/terms/" xmlns:xsi="http://www.w3.org/2001/XMLSchema-instance" xsi:type="dcterms:W3CDTF">2026-05-24T11:40:46Z</dcterms:modified>
</cp:coreProperties>
</file>