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Lançamentos_Frota" sheetId="1" state="visible" r:id="rId1"/>
    <sheet xmlns:r="http://schemas.openxmlformats.org/officeDocument/2006/relationships" name="Resumo_Financeiro" sheetId="2" state="visible" r:id="rId2"/>
    <sheet xmlns:r="http://schemas.openxmlformats.org/officeDocument/2006/relationships" name="Dashboard" sheetId="3" state="visible" r:id="rId3"/>
    <sheet xmlns:r="http://schemas.openxmlformats.org/officeDocument/2006/relationships" name="Instruções" sheetId="4" state="visible" r:id="rId4"/>
  </sheets>
  <definedNames>
    <definedName name="_xlnm._FilterDatabase" localSheetId="0" hidden="1">'Lançamentos_Frota'!$A$1:$T$1</definedName>
  </definedNames>
  <calcPr calcId="124519" fullCalcOnLoad="1"/>
</workbook>
</file>

<file path=xl/styles.xml><?xml version="1.0" encoding="utf-8"?>
<styleSheet xmlns="http://schemas.openxmlformats.org/spreadsheetml/2006/main">
  <numFmts count="2">
    <numFmt numFmtId="164" formatCode="&quot;R$&quot; #,##0.00"/>
    <numFmt numFmtId="165" formatCode="#,##0 &quot;km&quot;"/>
  </numFmts>
  <fonts count="12">
    <font>
      <name val="Calibri"/>
      <family val="2"/>
      <color theme="1"/>
      <sz val="11"/>
      <scheme val="minor"/>
    </font>
    <font>
      <name val="Calibri"/>
      <b val="1"/>
      <color rgb="00FFFFFF"/>
      <sz val="11"/>
    </font>
    <font>
      <name val="Calibri"/>
      <sz val="10"/>
    </font>
    <font>
      <name val="Calibri"/>
      <b val="1"/>
      <color rgb="00FFFFFF"/>
      <sz val="13"/>
    </font>
    <font>
      <name val="Calibri"/>
      <b val="1"/>
      <color rgb="00FFFFFF"/>
      <sz val="10"/>
    </font>
    <font>
      <name val="Calibri"/>
      <b val="1"/>
      <sz val="10"/>
    </font>
    <font>
      <name val="Calibri"/>
      <b val="1"/>
      <color rgb="000F766E"/>
      <sz val="14"/>
    </font>
    <font>
      <name val="Calibri"/>
      <b val="1"/>
      <color rgb="00FFFFFF"/>
      <sz val="15"/>
    </font>
    <font>
      <name val="Calibri"/>
      <b val="1"/>
      <color rgb="00FFFFFF"/>
      <sz val="9"/>
    </font>
    <font>
      <name val="Calibri"/>
      <b val="1"/>
      <color rgb="00DC2626"/>
      <sz val="12"/>
    </font>
    <font>
      <name val="Calibri"/>
      <b val="1"/>
      <color rgb="00166534"/>
      <sz val="12"/>
    </font>
    <font>
      <name val="Calibri"/>
      <b val="1"/>
      <color rgb="007F1D1D"/>
      <sz val="10"/>
    </font>
  </fonts>
  <fills count="10">
    <fill>
      <patternFill/>
    </fill>
    <fill>
      <patternFill patternType="gray125"/>
    </fill>
    <fill>
      <patternFill patternType="solid">
        <fgColor rgb="000F766E"/>
      </patternFill>
    </fill>
    <fill>
      <patternFill patternType="solid">
        <fgColor rgb="00F0FDFA"/>
      </patternFill>
    </fill>
    <fill>
      <patternFill patternType="solid">
        <fgColor rgb="00FFFBEB"/>
      </patternFill>
    </fill>
    <fill>
      <patternFill patternType="solid">
        <fgColor rgb="00FFFFFF"/>
      </patternFill>
    </fill>
    <fill>
      <patternFill patternType="solid">
        <fgColor rgb="0014B8A6"/>
      </patternFill>
    </fill>
    <fill>
      <patternFill patternType="solid">
        <fgColor rgb="00134E4A"/>
      </patternFill>
    </fill>
    <fill>
      <patternFill patternType="solid">
        <fgColor rgb="00FEE2E2"/>
      </patternFill>
    </fill>
    <fill>
      <patternFill patternType="solid">
        <fgColor rgb="00DCFCE7"/>
      </patternFill>
    </fill>
  </fills>
  <borders count="2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</borders>
  <cellStyleXfs count="1">
    <xf numFmtId="0" fontId="0" fillId="0" borderId="0"/>
  </cellStyleXfs>
  <cellXfs count="39">
    <xf numFmtId="0" fontId="0" fillId="0" borderId="0" pivotButton="0" quotePrefix="0" xfId="0"/>
    <xf numFmtId="0" fontId="1" fillId="2" borderId="1" applyAlignment="1" pivotButton="0" quotePrefix="0" xfId="0">
      <alignment horizontal="center" vertical="center" wrapText="1"/>
    </xf>
    <xf numFmtId="0" fontId="2" fillId="3" borderId="1" applyAlignment="1" pivotButton="0" quotePrefix="0" xfId="0">
      <alignment horizontal="center" vertical="center" wrapText="1"/>
    </xf>
    <xf numFmtId="1" fontId="2" fillId="3" borderId="1" applyAlignment="1" pivotButton="0" quotePrefix="0" xfId="0">
      <alignment horizontal="center" vertical="center" wrapText="1"/>
    </xf>
    <xf numFmtId="3" fontId="2" fillId="4" borderId="1" applyAlignment="1" pivotButton="0" quotePrefix="0" xfId="0">
      <alignment horizontal="center" vertical="center" wrapText="1"/>
    </xf>
    <xf numFmtId="3" fontId="2" fillId="3" borderId="1" applyAlignment="1" pivotButton="0" quotePrefix="0" xfId="0">
      <alignment horizontal="center" vertical="center" wrapText="1"/>
    </xf>
    <xf numFmtId="4" fontId="2" fillId="4" borderId="1" applyAlignment="1" pivotButton="0" quotePrefix="0" xfId="0">
      <alignment horizontal="center" vertical="center" wrapText="1"/>
    </xf>
    <xf numFmtId="164" fontId="2" fillId="4" borderId="1" applyAlignment="1" pivotButton="0" quotePrefix="0" xfId="0">
      <alignment horizontal="center" vertical="center" wrapText="1"/>
    </xf>
    <xf numFmtId="164" fontId="2" fillId="3" borderId="1" applyAlignment="1" pivotButton="0" quotePrefix="0" xfId="0">
      <alignment horizontal="center" vertical="center" wrapText="1"/>
    </xf>
    <xf numFmtId="0" fontId="2" fillId="5" borderId="1" applyAlignment="1" pivotButton="0" quotePrefix="0" xfId="0">
      <alignment horizontal="center" vertical="center" wrapText="1"/>
    </xf>
    <xf numFmtId="1" fontId="2" fillId="5" borderId="1" applyAlignment="1" pivotButton="0" quotePrefix="0" xfId="0">
      <alignment horizontal="center" vertical="center" wrapText="1"/>
    </xf>
    <xf numFmtId="3" fontId="2" fillId="5" borderId="1" applyAlignment="1" pivotButton="0" quotePrefix="0" xfId="0">
      <alignment horizontal="center" vertical="center" wrapText="1"/>
    </xf>
    <xf numFmtId="164" fontId="2" fillId="5" borderId="1" applyAlignment="1" pivotButton="0" quotePrefix="0" xfId="0">
      <alignment horizontal="center" vertical="center" wrapText="1"/>
    </xf>
    <xf numFmtId="0" fontId="3" fillId="2" borderId="1" applyAlignment="1" pivotButton="0" quotePrefix="0" xfId="0">
      <alignment horizontal="center" vertical="center" wrapText="1"/>
    </xf>
    <xf numFmtId="0" fontId="4" fillId="6" borderId="1" applyAlignment="1" pivotButton="0" quotePrefix="0" xfId="0">
      <alignment horizontal="center" vertical="center" wrapText="1"/>
    </xf>
    <xf numFmtId="0" fontId="5" fillId="3" borderId="1" applyAlignment="1" pivotButton="0" quotePrefix="0" xfId="0">
      <alignment horizontal="left" vertical="center" wrapText="1"/>
    </xf>
    <xf numFmtId="164" fontId="6" fillId="4" borderId="1" applyAlignment="1" pivotButton="0" quotePrefix="0" xfId="0">
      <alignment horizontal="right" vertical="center"/>
    </xf>
    <xf numFmtId="0" fontId="5" fillId="5" borderId="1" applyAlignment="1" pivotButton="0" quotePrefix="0" xfId="0">
      <alignment horizontal="left" vertical="center" wrapText="1"/>
    </xf>
    <xf numFmtId="3" fontId="6" fillId="4" borderId="1" applyAlignment="1" pivotButton="0" quotePrefix="0" xfId="0">
      <alignment horizontal="right" vertical="center"/>
    </xf>
    <xf numFmtId="10" fontId="6" fillId="4" borderId="1" applyAlignment="1" pivotButton="0" quotePrefix="0" xfId="0">
      <alignment horizontal="right" vertical="center"/>
    </xf>
    <xf numFmtId="1" fontId="6" fillId="4" borderId="1" applyAlignment="1" pivotButton="0" quotePrefix="0" xfId="0">
      <alignment horizontal="right" vertical="center"/>
    </xf>
    <xf numFmtId="49" fontId="5" fillId="3" borderId="1" applyAlignment="1" pivotButton="0" quotePrefix="0" xfId="0">
      <alignment horizontal="left" vertical="center" wrapText="1"/>
    </xf>
    <xf numFmtId="10" fontId="2" fillId="3" borderId="1" applyAlignment="1" pivotButton="0" quotePrefix="0" xfId="0">
      <alignment horizontal="center" vertical="center" wrapText="1"/>
    </xf>
    <xf numFmtId="49" fontId="5" fillId="5" borderId="1" applyAlignment="1" pivotButton="0" quotePrefix="0" xfId="0">
      <alignment horizontal="left" vertical="center" wrapText="1"/>
    </xf>
    <xf numFmtId="10" fontId="2" fillId="5" borderId="1" applyAlignment="1" pivotButton="0" quotePrefix="0" xfId="0">
      <alignment horizontal="center" vertical="center" wrapText="1"/>
    </xf>
    <xf numFmtId="0" fontId="7" fillId="2" borderId="1" applyAlignment="1" pivotButton="0" quotePrefix="0" xfId="0">
      <alignment horizontal="center" vertical="center" wrapText="1"/>
    </xf>
    <xf numFmtId="0" fontId="8" fillId="7" borderId="1" applyAlignment="1" pivotButton="0" quotePrefix="0" xfId="0">
      <alignment horizontal="center" vertical="center" wrapText="1"/>
    </xf>
    <xf numFmtId="164" fontId="6" fillId="3" borderId="1" applyAlignment="1" pivotButton="0" quotePrefix="0" xfId="0">
      <alignment horizontal="center" vertical="center" wrapText="1"/>
    </xf>
    <xf numFmtId="165" fontId="6" fillId="3" borderId="1" applyAlignment="1" pivotButton="0" quotePrefix="0" xfId="0">
      <alignment horizontal="center" vertical="center" wrapText="1"/>
    </xf>
    <xf numFmtId="1" fontId="6" fillId="3" borderId="1" applyAlignment="1" pivotButton="0" quotePrefix="0" xfId="0">
      <alignment horizontal="center" vertical="center" wrapText="1"/>
    </xf>
    <xf numFmtId="164" fontId="9" fillId="8" borderId="1" applyAlignment="1" pivotButton="0" quotePrefix="0" xfId="0">
      <alignment horizontal="center" vertical="center" wrapText="1"/>
    </xf>
    <xf numFmtId="10" fontId="9" fillId="8" borderId="1" applyAlignment="1" pivotButton="0" quotePrefix="0" xfId="0">
      <alignment horizontal="center" vertical="center" wrapText="1"/>
    </xf>
    <xf numFmtId="10" fontId="10" fillId="9" borderId="1" applyAlignment="1" pivotButton="0" quotePrefix="0" xfId="0">
      <alignment horizontal="center" vertical="center" wrapText="1"/>
    </xf>
    <xf numFmtId="1" fontId="9" fillId="8" borderId="1" applyAlignment="1" pivotButton="0" quotePrefix="0" xfId="0">
      <alignment horizontal="center" vertical="center" wrapText="1"/>
    </xf>
    <xf numFmtId="164" fontId="2" fillId="4" borderId="1" applyAlignment="1" pivotButton="0" quotePrefix="0" xfId="0">
      <alignment horizontal="right" vertical="center"/>
    </xf>
    <xf numFmtId="0" fontId="2" fillId="5" borderId="1" applyAlignment="1" pivotButton="0" quotePrefix="0" xfId="0">
      <alignment horizontal="left" vertical="center" wrapText="1"/>
    </xf>
    <xf numFmtId="0" fontId="2" fillId="3" borderId="1" applyAlignment="1" pivotButton="0" quotePrefix="0" xfId="0">
      <alignment horizontal="left" vertical="center" wrapText="1"/>
    </xf>
    <xf numFmtId="0" fontId="5" fillId="8" borderId="1" applyAlignment="1" pivotButton="0" quotePrefix="0" xfId="0">
      <alignment horizontal="left" vertical="center" wrapText="1"/>
    </xf>
    <xf numFmtId="0" fontId="11" fillId="8" borderId="1" applyAlignment="1" pivotButton="0" quotePrefix="0" xfId="0">
      <alignment horizontal="left" vertical="center" wrapText="1"/>
    </xf>
  </cellXfs>
  <cellStyles count="1">
    <cellStyle name="Normal" xfId="0" builtinId="0" hidden="0"/>
  </cellStyles>
  <dxfs count="2">
    <dxf>
      <fill>
        <patternFill patternType="solid">
          <fgColor rgb="00DCFCE7"/>
        </patternFill>
      </fill>
    </dxf>
    <dxf>
      <fill>
        <patternFill patternType="solid">
          <fgColor rgb="00FEE2E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Gasto por Categoria (R$)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'Dashboard'!C10</f>
            </strRef>
          </tx>
          <spPr>
            <a:solidFill xmlns:a="http://schemas.openxmlformats.org/drawingml/2006/main">
              <a:srgbClr val="0F766E"/>
            </a:solidFill>
            <a:ln xmlns:a="http://schemas.openxmlformats.org/drawingml/2006/main">
              <a:prstDash val="solid"/>
            </a:ln>
          </spPr>
          <cat>
            <numRef>
              <f>'Dashboard'!$B$11:$B$14</f>
            </numRef>
          </cat>
          <val>
            <numRef>
              <f>'Dashboard'!$C$11:$C$14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Categoria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R$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Distribuição % dos Custos</a:t>
            </a:r>
          </a:p>
        </rich>
      </tx>
    </title>
    <plotArea>
      <pieChart>
        <varyColors val="1"/>
        <ser>
          <idx val="0"/>
          <order val="0"/>
          <tx>
            <strRef>
              <f>'Dashboard'!C10</f>
            </strRef>
          </tx>
          <spPr>
            <a:ln xmlns:a="http://schemas.openxmlformats.org/drawingml/2006/main">
              <a:prstDash val="solid"/>
            </a:ln>
          </spPr>
          <cat>
            <numRef>
              <f>'Dashboard'!$B$11:$B$14</f>
            </numRef>
          </cat>
          <val>
            <numRef>
              <f>'Dashboard'!$C$11:$C$14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charts/chart3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Evolução Mensal dos Gastos</a:t>
            </a:r>
          </a:p>
        </rich>
      </tx>
    </title>
    <plotArea>
      <lineChart>
        <grouping val="standard"/>
        <ser>
          <idx val="0"/>
          <order val="0"/>
          <tx>
            <strRef>
              <f>'Dashboard'!C25</f>
            </strRef>
          </tx>
          <spPr>
            <a:ln xmlns:a="http://schemas.openxmlformats.org/drawingml/2006/main" w="25000">
              <a:solidFill>
                <a:srgbClr val="14B8A6"/>
              </a:solidFill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'Dashboard'!$B$26:$B$29</f>
            </numRef>
          </cat>
          <val>
            <numRef>
              <f>'Dashboard'!$C$26:$C$29</f>
            </numRef>
          </val>
        </ser>
        <axId val="10"/>
        <axId val="100"/>
      </line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Mês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R$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Relationship Type="http://schemas.openxmlformats.org/officeDocument/2006/relationships/chart" Target="/xl/charts/chart3.xml" Id="rId3"/></Relationships>
</file>

<file path=xl/drawings/drawing1.xml><?xml version="1.0" encoding="utf-8"?>
<wsDr xmlns="http://schemas.openxmlformats.org/drawingml/2006/spreadsheetDrawing">
  <oneCellAnchor>
    <from>
      <col>4</col>
      <colOff>0</colOff>
      <row>8</row>
      <rowOff>0</rowOff>
    </from>
    <ext cx="5040000" cy="36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4</col>
      <colOff>0</colOff>
      <row>23</row>
      <rowOff>0</rowOff>
    </from>
    <ext cx="5040000" cy="360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  <oneCellAnchor>
    <from>
      <col>4</col>
      <colOff>0</colOff>
      <row>38</row>
      <rowOff>0</rowOff>
    </from>
    <ext cx="5040000" cy="3600000"/>
    <graphicFrame>
      <nvGraphicFramePr>
        <cNvPr id="3" name="Chart 3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T11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2" customWidth="1" min="1" max="1"/>
    <col width="11" customWidth="1" min="2" max="2"/>
    <col width="18" customWidth="1" min="3" max="3"/>
    <col width="22" customWidth="1" min="4" max="4"/>
    <col width="6" customWidth="1" min="5" max="5"/>
    <col width="18" customWidth="1" min="6" max="6"/>
    <col width="22" customWidth="1" min="7" max="7"/>
    <col width="20" customWidth="1" min="8" max="8"/>
    <col width="16" customWidth="1" min="9" max="9"/>
    <col width="14" customWidth="1" min="10" max="10"/>
    <col width="14" customWidth="1" min="11" max="11"/>
    <col width="12" customWidth="1" min="12" max="12"/>
    <col width="14" customWidth="1" min="13" max="13"/>
    <col width="20" customWidth="1" min="14" max="14"/>
    <col width="16" customWidth="1" min="15" max="15"/>
    <col width="18" customWidth="1" min="16" max="16"/>
    <col width="14" customWidth="1" min="17" max="17"/>
    <col width="20" customWidth="1" min="18" max="18"/>
    <col width="12" customWidth="1" min="19" max="19"/>
    <col width="28" customWidth="1" min="20" max="20"/>
  </cols>
  <sheetData>
    <row r="1" ht="36" customHeight="1">
      <c r="A1" s="1" t="inlineStr">
        <is>
          <t>Data</t>
        </is>
      </c>
      <c r="B1" s="1" t="inlineStr">
        <is>
          <t>Placa</t>
        </is>
      </c>
      <c r="C1" s="1" t="inlineStr">
        <is>
          <t>Veículo</t>
        </is>
      </c>
      <c r="D1" s="1" t="inlineStr">
        <is>
          <t>Marca/Modelo</t>
        </is>
      </c>
      <c r="E1" s="1" t="inlineStr">
        <is>
          <t>Ano</t>
        </is>
      </c>
      <c r="F1" s="1" t="inlineStr">
        <is>
          <t>Centro de Custo</t>
        </is>
      </c>
      <c r="G1" s="1" t="inlineStr">
        <is>
          <t>Motorista</t>
        </is>
      </c>
      <c r="H1" s="1" t="inlineStr">
        <is>
          <t>Tipo de Lançamento</t>
        </is>
      </c>
      <c r="I1" s="1" t="inlineStr">
        <is>
          <t>Categoria</t>
        </is>
      </c>
      <c r="J1" s="1" t="inlineStr">
        <is>
          <t>Odômetro Inicial</t>
        </is>
      </c>
      <c r="K1" s="1" t="inlineStr">
        <is>
          <t>Odômetro Final</t>
        </is>
      </c>
      <c r="L1" s="1" t="inlineStr">
        <is>
          <t>KM Rodado</t>
        </is>
      </c>
      <c r="M1" s="1" t="inlineStr">
        <is>
          <t>Litros Abastecidos</t>
        </is>
      </c>
      <c r="N1" s="1" t="inlineStr">
        <is>
          <t>Valor Abastecimento (R$)</t>
        </is>
      </c>
      <c r="O1" s="1" t="inlineStr">
        <is>
          <t>Valor Pedágio (R$)</t>
        </is>
      </c>
      <c r="P1" s="1" t="inlineStr">
        <is>
          <t>Valor Manutenção (R$)</t>
        </is>
      </c>
      <c r="Q1" s="1" t="inlineStr">
        <is>
          <t>Valor Multa (R$)</t>
        </is>
      </c>
      <c r="R1" s="1" t="inlineStr">
        <is>
          <t>Total do Lançamento (R$)</t>
        </is>
      </c>
      <c r="S1" s="1" t="inlineStr">
        <is>
          <t>Status</t>
        </is>
      </c>
      <c r="T1" s="1" t="inlineStr">
        <is>
          <t>Observações</t>
        </is>
      </c>
    </row>
    <row r="2">
      <c r="A2" s="2" t="inlineStr">
        <is>
          <t>05/01/2025</t>
        </is>
      </c>
      <c r="B2" s="2" t="inlineStr">
        <is>
          <t>ABC-1234</t>
        </is>
      </c>
      <c r="C2" s="2" t="inlineStr">
        <is>
          <t>Fiat Strada</t>
        </is>
      </c>
      <c r="D2" s="2" t="inlineStr">
        <is>
          <t>Fiat Strada Endurance</t>
        </is>
      </c>
      <c r="E2" s="3" t="n">
        <v>2022</v>
      </c>
      <c r="F2" s="2" t="inlineStr">
        <is>
          <t>CC-001 Comercial</t>
        </is>
      </c>
      <c r="G2" s="2" t="inlineStr">
        <is>
          <t>Carlos Henrique Silva</t>
        </is>
      </c>
      <c r="H2" s="2" t="inlineStr">
        <is>
          <t>Abastecimento</t>
        </is>
      </c>
      <c r="I2" s="2" t="inlineStr">
        <is>
          <t>Abastecimento</t>
        </is>
      </c>
      <c r="J2" s="4" t="n">
        <v>45320</v>
      </c>
      <c r="K2" s="4" t="n">
        <v>45520</v>
      </c>
      <c r="L2" s="5">
        <f>K2-J2</f>
        <v/>
      </c>
      <c r="M2" s="6" t="n">
        <v>42</v>
      </c>
      <c r="N2" s="7" t="n">
        <v>289.9</v>
      </c>
      <c r="O2" s="7" t="n">
        <v>0</v>
      </c>
      <c r="P2" s="7" t="n">
        <v>0</v>
      </c>
      <c r="Q2" s="7" t="n">
        <v>0</v>
      </c>
      <c r="R2" s="8">
        <f>SUM(N2:Q2)</f>
        <v/>
      </c>
      <c r="S2" s="2">
        <f>IF(R2&gt;0,"Lançado","Pendente")</f>
        <v/>
      </c>
      <c r="T2" s="2" t="inlineStr">
        <is>
          <t>Rota São Paulo–Campinas</t>
        </is>
      </c>
    </row>
    <row r="3">
      <c r="A3" s="9" t="inlineStr">
        <is>
          <t>08/01/2025</t>
        </is>
      </c>
      <c r="B3" s="9" t="inlineStr">
        <is>
          <t>DEF-5678</t>
        </is>
      </c>
      <c r="C3" s="9" t="inlineStr">
        <is>
          <t>Chevrolet Onix</t>
        </is>
      </c>
      <c r="D3" s="9" t="inlineStr">
        <is>
          <t>Chevrolet Onix Plus</t>
        </is>
      </c>
      <c r="E3" s="10" t="n">
        <v>2021</v>
      </c>
      <c r="F3" s="9" t="inlineStr">
        <is>
          <t>CC-002 Logística</t>
        </is>
      </c>
      <c r="G3" s="9" t="inlineStr">
        <is>
          <t>Juliana Pereira</t>
        </is>
      </c>
      <c r="H3" s="9" t="inlineStr">
        <is>
          <t>Abastecimento</t>
        </is>
      </c>
      <c r="I3" s="9" t="inlineStr">
        <is>
          <t>Abastecimento</t>
        </is>
      </c>
      <c r="J3" s="4" t="n">
        <v>28100</v>
      </c>
      <c r="K3" s="4" t="n">
        <v>28340</v>
      </c>
      <c r="L3" s="11">
        <f>K3-J3</f>
        <v/>
      </c>
      <c r="M3" s="6" t="n">
        <v>38.5</v>
      </c>
      <c r="N3" s="7" t="n">
        <v>245.6</v>
      </c>
      <c r="O3" s="7" t="n">
        <v>18.5</v>
      </c>
      <c r="P3" s="7" t="n">
        <v>0</v>
      </c>
      <c r="Q3" s="7" t="n">
        <v>0</v>
      </c>
      <c r="R3" s="12">
        <f>SUM(N3:Q3)</f>
        <v/>
      </c>
      <c r="S3" s="9">
        <f>IF(R3&gt;0,"Lançado","Pendente")</f>
        <v/>
      </c>
      <c r="T3" s="9" t="inlineStr">
        <is>
          <t>Viagem Sorocaba</t>
        </is>
      </c>
    </row>
    <row r="4">
      <c r="A4" s="2" t="inlineStr">
        <is>
          <t>10/01/2025</t>
        </is>
      </c>
      <c r="B4" s="2" t="inlineStr">
        <is>
          <t>GHI-9012</t>
        </is>
      </c>
      <c r="C4" s="2" t="inlineStr">
        <is>
          <t>Renault Master</t>
        </is>
      </c>
      <c r="D4" s="2" t="inlineStr">
        <is>
          <t>Renault Master Furgão</t>
        </is>
      </c>
      <c r="E4" s="3" t="n">
        <v>2020</v>
      </c>
      <c r="F4" s="2" t="inlineStr">
        <is>
          <t>CC-003 Operações</t>
        </is>
      </c>
      <c r="G4" s="2" t="inlineStr">
        <is>
          <t>Rodrigo Alves</t>
        </is>
      </c>
      <c r="H4" s="2" t="inlineStr">
        <is>
          <t>Manutenção</t>
        </is>
      </c>
      <c r="I4" s="2" t="inlineStr">
        <is>
          <t>Manutenção</t>
        </is>
      </c>
      <c r="J4" s="4" t="n">
        <v>67400</v>
      </c>
      <c r="K4" s="4" t="n">
        <v>67400</v>
      </c>
      <c r="L4" s="5">
        <f>K4-J4</f>
        <v/>
      </c>
      <c r="M4" s="6" t="n">
        <v>0</v>
      </c>
      <c r="N4" s="7" t="n">
        <v>0</v>
      </c>
      <c r="O4" s="7" t="n">
        <v>0</v>
      </c>
      <c r="P4" s="7" t="n">
        <v>1850</v>
      </c>
      <c r="Q4" s="7" t="n">
        <v>0</v>
      </c>
      <c r="R4" s="8">
        <f>SUM(N4:Q4)</f>
        <v/>
      </c>
      <c r="S4" s="2">
        <f>IF(R4&gt;0,"Lançado","Pendente")</f>
        <v/>
      </c>
      <c r="T4" s="2" t="inlineStr">
        <is>
          <t>Troca de freios e amortecedores</t>
        </is>
      </c>
    </row>
    <row r="5">
      <c r="A5" s="9" t="inlineStr">
        <is>
          <t>12/01/2025</t>
        </is>
      </c>
      <c r="B5" s="9" t="inlineStr">
        <is>
          <t>JKL-3456</t>
        </is>
      </c>
      <c r="C5" s="9" t="inlineStr">
        <is>
          <t>Toyota Corolla</t>
        </is>
      </c>
      <c r="D5" s="9" t="inlineStr">
        <is>
          <t>Toyota Corolla XEi</t>
        </is>
      </c>
      <c r="E5" s="10" t="n">
        <v>2023</v>
      </c>
      <c r="F5" s="9" t="inlineStr">
        <is>
          <t>CC-001 Comercial</t>
        </is>
      </c>
      <c r="G5" s="9" t="inlineStr">
        <is>
          <t>Carlos Henrique Silva</t>
        </is>
      </c>
      <c r="H5" s="9" t="inlineStr">
        <is>
          <t>Pedágio</t>
        </is>
      </c>
      <c r="I5" s="9" t="inlineStr">
        <is>
          <t>Pedágio</t>
        </is>
      </c>
      <c r="J5" s="4" t="n">
        <v>15200</v>
      </c>
      <c r="K5" s="4" t="n">
        <v>15480</v>
      </c>
      <c r="L5" s="11">
        <f>K5-J5</f>
        <v/>
      </c>
      <c r="M5" s="6" t="n">
        <v>0</v>
      </c>
      <c r="N5" s="7" t="n">
        <v>0</v>
      </c>
      <c r="O5" s="7" t="n">
        <v>42</v>
      </c>
      <c r="P5" s="7" t="n">
        <v>0</v>
      </c>
      <c r="Q5" s="7" t="n">
        <v>0</v>
      </c>
      <c r="R5" s="12">
        <f>SUM(N5:Q5)</f>
        <v/>
      </c>
      <c r="S5" s="9">
        <f>IF(R5&gt;0,"Lançado","Pendente")</f>
        <v/>
      </c>
      <c r="T5" s="9" t="inlineStr">
        <is>
          <t>Rota Ribeirão Preto</t>
        </is>
      </c>
    </row>
    <row r="6">
      <c r="A6" s="2" t="inlineStr">
        <is>
          <t>15/01/2025</t>
        </is>
      </c>
      <c r="B6" s="2" t="inlineStr">
        <is>
          <t>MNO-7890</t>
        </is>
      </c>
      <c r="C6" s="2" t="inlineStr">
        <is>
          <t>VW Saveiro</t>
        </is>
      </c>
      <c r="D6" s="2" t="inlineStr">
        <is>
          <t>VW Saveiro Robust</t>
        </is>
      </c>
      <c r="E6" s="3" t="n">
        <v>2021</v>
      </c>
      <c r="F6" s="2" t="inlineStr">
        <is>
          <t>CC-002 Logística</t>
        </is>
      </c>
      <c r="G6" s="2" t="inlineStr">
        <is>
          <t>Fernanda Lima</t>
        </is>
      </c>
      <c r="H6" s="2" t="inlineStr">
        <is>
          <t>Abastecimento</t>
        </is>
      </c>
      <c r="I6" s="2" t="inlineStr">
        <is>
          <t>Abastecimento</t>
        </is>
      </c>
      <c r="J6" s="4" t="n">
        <v>53900</v>
      </c>
      <c r="K6" s="4" t="n">
        <v>54180</v>
      </c>
      <c r="L6" s="5">
        <f>K6-J6</f>
        <v/>
      </c>
      <c r="M6" s="6" t="n">
        <v>55</v>
      </c>
      <c r="N6" s="7" t="n">
        <v>385</v>
      </c>
      <c r="O6" s="7" t="n">
        <v>22.5</v>
      </c>
      <c r="P6" s="7" t="n">
        <v>0</v>
      </c>
      <c r="Q6" s="7" t="n">
        <v>0</v>
      </c>
      <c r="R6" s="8">
        <f>SUM(N6:Q6)</f>
        <v/>
      </c>
      <c r="S6" s="2">
        <f>IF(R6&gt;0,"Lançado","Pendente")</f>
        <v/>
      </c>
      <c r="T6" s="2" t="inlineStr">
        <is>
          <t>Entrega Santos–SP</t>
        </is>
      </c>
    </row>
    <row r="7">
      <c r="A7" s="9" t="inlineStr">
        <is>
          <t>18/01/2025</t>
        </is>
      </c>
      <c r="B7" s="9" t="inlineStr">
        <is>
          <t>PQR-2345</t>
        </is>
      </c>
      <c r="C7" s="9" t="inlineStr">
        <is>
          <t>Fiat Strada</t>
        </is>
      </c>
      <c r="D7" s="9" t="inlineStr">
        <is>
          <t>Fiat Strada Volcano</t>
        </is>
      </c>
      <c r="E7" s="10" t="n">
        <v>2023</v>
      </c>
      <c r="F7" s="9" t="inlineStr">
        <is>
          <t>CC-003 Operações</t>
        </is>
      </c>
      <c r="G7" s="9" t="inlineStr">
        <is>
          <t>Rodrigo Alves</t>
        </is>
      </c>
      <c r="H7" s="9" t="inlineStr">
        <is>
          <t>Multa</t>
        </is>
      </c>
      <c r="I7" s="9" t="inlineStr">
        <is>
          <t>Multa</t>
        </is>
      </c>
      <c r="J7" s="4" t="n">
        <v>31500</v>
      </c>
      <c r="K7" s="4" t="n">
        <v>31500</v>
      </c>
      <c r="L7" s="11">
        <f>K7-J7</f>
        <v/>
      </c>
      <c r="M7" s="6" t="n">
        <v>0</v>
      </c>
      <c r="N7" s="7" t="n">
        <v>0</v>
      </c>
      <c r="O7" s="7" t="n">
        <v>0</v>
      </c>
      <c r="P7" s="7" t="n">
        <v>0</v>
      </c>
      <c r="Q7" s="7" t="n">
        <v>293.47</v>
      </c>
      <c r="R7" s="12">
        <f>SUM(N7:Q7)</f>
        <v/>
      </c>
      <c r="S7" s="9">
        <f>IF(R7&gt;0,"Lançado","Pendente")</f>
        <v/>
      </c>
      <c r="T7" s="9" t="inlineStr">
        <is>
          <t>Velocidade excessiva – Rod. Anhanguera</t>
        </is>
      </c>
    </row>
    <row r="8">
      <c r="A8" s="2" t="inlineStr">
        <is>
          <t>20/01/2025</t>
        </is>
      </c>
      <c r="B8" s="2" t="inlineStr">
        <is>
          <t>DEF-5678</t>
        </is>
      </c>
      <c r="C8" s="2" t="inlineStr">
        <is>
          <t>Chevrolet Onix</t>
        </is>
      </c>
      <c r="D8" s="2" t="inlineStr">
        <is>
          <t>Chevrolet Onix Plus</t>
        </is>
      </c>
      <c r="E8" s="3" t="n">
        <v>2021</v>
      </c>
      <c r="F8" s="2" t="inlineStr">
        <is>
          <t>CC-002 Logística</t>
        </is>
      </c>
      <c r="G8" s="2" t="inlineStr">
        <is>
          <t>Juliana Pereira</t>
        </is>
      </c>
      <c r="H8" s="2" t="inlineStr">
        <is>
          <t>Manutenção</t>
        </is>
      </c>
      <c r="I8" s="2" t="inlineStr">
        <is>
          <t>Manutenção</t>
        </is>
      </c>
      <c r="J8" s="4" t="n">
        <v>28340</v>
      </c>
      <c r="K8" s="4" t="n">
        <v>28340</v>
      </c>
      <c r="L8" s="5">
        <f>K8-J8</f>
        <v/>
      </c>
      <c r="M8" s="6" t="n">
        <v>0</v>
      </c>
      <c r="N8" s="7" t="n">
        <v>0</v>
      </c>
      <c r="O8" s="7" t="n">
        <v>0</v>
      </c>
      <c r="P8" s="7" t="n">
        <v>620</v>
      </c>
      <c r="Q8" s="7" t="n">
        <v>0</v>
      </c>
      <c r="R8" s="8">
        <f>SUM(N8:Q8)</f>
        <v/>
      </c>
      <c r="S8" s="2">
        <f>IF(R8&gt;0,"Lançado","Pendente")</f>
        <v/>
      </c>
      <c r="T8" s="2" t="inlineStr">
        <is>
          <t>Revisão 30.000 km – troca de óleo e filtros</t>
        </is>
      </c>
    </row>
    <row r="9">
      <c r="A9" s="9" t="inlineStr">
        <is>
          <t>22/01/2025</t>
        </is>
      </c>
      <c r="B9" s="9" t="inlineStr">
        <is>
          <t>STU-6789</t>
        </is>
      </c>
      <c r="C9" s="9" t="inlineStr">
        <is>
          <t>Ford Transit</t>
        </is>
      </c>
      <c r="D9" s="9" t="inlineStr">
        <is>
          <t>Ford Transit Furgão</t>
        </is>
      </c>
      <c r="E9" s="10" t="n">
        <v>2019</v>
      </c>
      <c r="F9" s="9" t="inlineStr">
        <is>
          <t>CC-003 Operações</t>
        </is>
      </c>
      <c r="G9" s="9" t="inlineStr">
        <is>
          <t>Marcos Oliveira</t>
        </is>
      </c>
      <c r="H9" s="9" t="inlineStr">
        <is>
          <t>Abastecimento</t>
        </is>
      </c>
      <c r="I9" s="9" t="inlineStr">
        <is>
          <t>Abastecimento</t>
        </is>
      </c>
      <c r="J9" s="4" t="n">
        <v>89200</v>
      </c>
      <c r="K9" s="4" t="n">
        <v>89540</v>
      </c>
      <c r="L9" s="11">
        <f>K9-J9</f>
        <v/>
      </c>
      <c r="M9" s="6" t="n">
        <v>68</v>
      </c>
      <c r="N9" s="7" t="n">
        <v>476</v>
      </c>
      <c r="O9" s="7" t="n">
        <v>35</v>
      </c>
      <c r="P9" s="7" t="n">
        <v>0</v>
      </c>
      <c r="Q9" s="7" t="n">
        <v>0</v>
      </c>
      <c r="R9" s="12">
        <f>SUM(N9:Q9)</f>
        <v/>
      </c>
      <c r="S9" s="9">
        <f>IF(R9&gt;0,"Lançado","Pendente")</f>
        <v/>
      </c>
      <c r="T9" s="9" t="inlineStr">
        <is>
          <t>Rota Campinas–Ribeirão Preto</t>
        </is>
      </c>
    </row>
    <row r="10">
      <c r="A10" s="2" t="inlineStr">
        <is>
          <t>25/01/2025</t>
        </is>
      </c>
      <c r="B10" s="2" t="inlineStr">
        <is>
          <t>GHI-9012</t>
        </is>
      </c>
      <c r="C10" s="2" t="inlineStr">
        <is>
          <t>Renault Master</t>
        </is>
      </c>
      <c r="D10" s="2" t="inlineStr">
        <is>
          <t>Renault Master Furgão</t>
        </is>
      </c>
      <c r="E10" s="3" t="n">
        <v>2020</v>
      </c>
      <c r="F10" s="2" t="inlineStr">
        <is>
          <t>CC-003 Operações</t>
        </is>
      </c>
      <c r="G10" s="2" t="inlineStr">
        <is>
          <t>Rodrigo Alves</t>
        </is>
      </c>
      <c r="H10" s="2" t="inlineStr">
        <is>
          <t>Abastecimento</t>
        </is>
      </c>
      <c r="I10" s="2" t="inlineStr">
        <is>
          <t>Abastecimento</t>
        </is>
      </c>
      <c r="J10" s="4" t="n">
        <v>67400</v>
      </c>
      <c r="K10" s="4" t="n">
        <v>67700</v>
      </c>
      <c r="L10" s="5">
        <f>K10-J10</f>
        <v/>
      </c>
      <c r="M10" s="6" t="n">
        <v>72</v>
      </c>
      <c r="N10" s="7" t="n">
        <v>518.4</v>
      </c>
      <c r="O10" s="7" t="n">
        <v>28</v>
      </c>
      <c r="P10" s="7" t="n">
        <v>0</v>
      </c>
      <c r="Q10" s="7" t="n">
        <v>0</v>
      </c>
      <c r="R10" s="8">
        <f>SUM(N10:Q10)</f>
        <v/>
      </c>
      <c r="S10" s="2">
        <f>IF(R10&gt;0,"Lançado","Pendente")</f>
        <v/>
      </c>
      <c r="T10" s="2" t="inlineStr">
        <is>
          <t>Entrega zona norte SP</t>
        </is>
      </c>
    </row>
    <row r="11">
      <c r="A11" s="9" t="inlineStr">
        <is>
          <t>28/01/2025</t>
        </is>
      </c>
      <c r="B11" s="9" t="inlineStr">
        <is>
          <t>JKL-3456</t>
        </is>
      </c>
      <c r="C11" s="9" t="inlineStr">
        <is>
          <t>Toyota Corolla</t>
        </is>
      </c>
      <c r="D11" s="9" t="inlineStr">
        <is>
          <t>Toyota Corolla XEi</t>
        </is>
      </c>
      <c r="E11" s="10" t="n">
        <v>2023</v>
      </c>
      <c r="F11" s="9" t="inlineStr">
        <is>
          <t>CC-001 Comercial</t>
        </is>
      </c>
      <c r="G11" s="9" t="inlineStr">
        <is>
          <t>Ana Paula Costa</t>
        </is>
      </c>
      <c r="H11" s="9" t="inlineStr">
        <is>
          <t>Manutenção</t>
        </is>
      </c>
      <c r="I11" s="9" t="inlineStr">
        <is>
          <t>Manutenção</t>
        </is>
      </c>
      <c r="J11" s="4" t="n">
        <v>15480</v>
      </c>
      <c r="K11" s="4" t="n">
        <v>15480</v>
      </c>
      <c r="L11" s="11">
        <f>K11-J11</f>
        <v/>
      </c>
      <c r="M11" s="6" t="n">
        <v>0</v>
      </c>
      <c r="N11" s="7" t="n">
        <v>0</v>
      </c>
      <c r="O11" s="7" t="n">
        <v>0</v>
      </c>
      <c r="P11" s="7" t="n">
        <v>2750</v>
      </c>
      <c r="Q11" s="7" t="n">
        <v>0</v>
      </c>
      <c r="R11" s="12">
        <f>SUM(N11:Q11)</f>
        <v/>
      </c>
      <c r="S11" s="9">
        <f>IF(R11&gt;0,"Lançado","Pendente")</f>
        <v/>
      </c>
      <c r="T11" s="9" t="inlineStr">
        <is>
          <t>Funilaria e pintura pós-colisão</t>
        </is>
      </c>
    </row>
  </sheetData>
  <autoFilter ref="A1:T1"/>
  <conditionalFormatting sqref="S2:S11">
    <cfRule type="expression" priority="1" dxfId="0" stopIfTrue="0">
      <formula>$S2="Lançado"</formula>
    </cfRule>
    <cfRule type="expression" priority="2" dxfId="1" stopIfTrue="0">
      <formula>$S2="Pendente"</formula>
    </cfRule>
  </conditionalFormatting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24"/>
  <sheetViews>
    <sheetView workbookViewId="0">
      <selection activeCell="A1" sqref="A1"/>
    </sheetView>
  </sheetViews>
  <sheetFormatPr baseColWidth="8" defaultRowHeight="15"/>
  <cols>
    <col width="36" customWidth="1" min="1" max="1"/>
    <col width="22" customWidth="1" min="2" max="2"/>
    <col width="18" customWidth="1" min="3" max="3"/>
    <col width="18" customWidth="1" min="4" max="4"/>
    <col width="18" customWidth="1" min="5" max="5"/>
  </cols>
  <sheetData>
    <row r="1" ht="36" customHeight="1">
      <c r="A1" s="13" t="inlineStr">
        <is>
          <t>RESUMO FINANCEIRO DA FROTA</t>
        </is>
      </c>
    </row>
    <row r="3" ht="24" customHeight="1">
      <c r="A3" s="14" t="inlineStr">
        <is>
          <t>INDICADORES FINANCEIROS</t>
        </is>
      </c>
      <c r="B3" s="14" t="inlineStr">
        <is>
          <t>VALOR</t>
        </is>
      </c>
    </row>
    <row r="4" ht="22" customHeight="1">
      <c r="A4" s="15" t="inlineStr">
        <is>
          <t>Total Gasto no Período (R$)</t>
        </is>
      </c>
      <c r="B4" s="16">
        <f>SUM(Lançamentos_Frota!R:R)</f>
        <v/>
      </c>
    </row>
    <row r="5" ht="22" customHeight="1">
      <c r="A5" s="17" t="inlineStr">
        <is>
          <t>Total com Abastecimento (R$)</t>
        </is>
      </c>
      <c r="B5" s="16">
        <f>SUMIF(Lançamentos_Frota!I:I,"Abastecimento",Lançamentos_Frota!N:N)</f>
        <v/>
      </c>
    </row>
    <row r="6" ht="22" customHeight="1">
      <c r="A6" s="15" t="inlineStr">
        <is>
          <t>Total com Manutenção (R$)</t>
        </is>
      </c>
      <c r="B6" s="16">
        <f>SUMIF(Lançamentos_Frota!I:I,"Manutenção",Lançamentos_Frota!P:P)</f>
        <v/>
      </c>
    </row>
    <row r="7" ht="22" customHeight="1">
      <c r="A7" s="17" t="inlineStr">
        <is>
          <t>Total com Pedágio (R$)</t>
        </is>
      </c>
      <c r="B7" s="16">
        <f>SUMIF(Lançamentos_Frota!I:I,"Pedágio",Lançamentos_Frota!O:O)</f>
        <v/>
      </c>
    </row>
    <row r="8" ht="22" customHeight="1">
      <c r="A8" s="15" t="inlineStr">
        <is>
          <t>Total com Multas (R$)</t>
        </is>
      </c>
      <c r="B8" s="16">
        <f>SUMIF(Lançamentos_Frota!I:I,"Multa",Lançamentos_Frota!Q:Q)</f>
        <v/>
      </c>
    </row>
    <row r="9" ht="22" customHeight="1">
      <c r="A9" s="17" t="inlineStr">
        <is>
          <t>Custo Médio por Lançamento (R$)</t>
        </is>
      </c>
      <c r="B9" s="16">
        <f>IFERROR(SUM(Lançamentos_Frota!R:R)/COUNTIF(Lançamentos_Frota!R:R,"&gt;0"),0)</f>
        <v/>
      </c>
    </row>
    <row r="10" ht="22" customHeight="1">
      <c r="A10" s="15" t="inlineStr">
        <is>
          <t>Custo Médio por KM (R$/km)</t>
        </is>
      </c>
      <c r="B10" s="16">
        <f>IFERROR(SUM(Lançamentos_Frota!R:R)/SUM(Lançamentos_Frota!L:L),0)</f>
        <v/>
      </c>
    </row>
    <row r="11" ht="22" customHeight="1">
      <c r="A11" s="17" t="inlineStr">
        <is>
          <t>KM Total Rodado</t>
        </is>
      </c>
      <c r="B11" s="18">
        <f>SUM(Lançamentos_Frota!L:L)</f>
        <v/>
      </c>
    </row>
    <row r="12" ht="22" customHeight="1">
      <c r="A12" s="15" t="inlineStr">
        <is>
          <t>% Multas sobre Total</t>
        </is>
      </c>
      <c r="B12" s="19">
        <f>IFERROR(SUMIF(Lançamentos_Frota!I:I,"Multa",Lançamentos_Frota!Q:Q)/SUM(Lançamentos_Frota!R:R),0)</f>
        <v/>
      </c>
    </row>
    <row r="13" ht="22" customHeight="1">
      <c r="A13" s="17" t="inlineStr">
        <is>
          <t>% Manutenção sobre Total</t>
        </is>
      </c>
      <c r="B13" s="19">
        <f>IFERROR(SUMIF(Lançamentos_Frota!I:I,"Manutenção",Lançamentos_Frota!P:P)/SUM(Lançamentos_Frota!R:R),0)</f>
        <v/>
      </c>
    </row>
    <row r="14" ht="22" customHeight="1">
      <c r="A14" s="15" t="inlineStr">
        <is>
          <t>Nº de Lançamentos de Abastecimento</t>
        </is>
      </c>
      <c r="B14" s="20">
        <f>COUNTIF(Lançamentos_Frota!I:I,"Abastecimento")</f>
        <v/>
      </c>
    </row>
    <row r="15" ht="22" customHeight="1">
      <c r="A15" s="17" t="inlineStr">
        <is>
          <t>Nº de Lançamentos de Manutenção</t>
        </is>
      </c>
      <c r="B15" s="20">
        <f>COUNTIF(Lançamentos_Frota!I:I,"Manutenção")</f>
        <v/>
      </c>
    </row>
    <row r="16" ht="22" customHeight="1">
      <c r="A16" s="15" t="inlineStr">
        <is>
          <t>Nº de Lançamentos de Pedágio</t>
        </is>
      </c>
      <c r="B16" s="20">
        <f>COUNTIF(Lançamentos_Frota!I:I,"Pedágio")</f>
        <v/>
      </c>
    </row>
    <row r="17" ht="22" customHeight="1">
      <c r="A17" s="17" t="inlineStr">
        <is>
          <t>Nº de Lançamentos de Multa</t>
        </is>
      </c>
      <c r="B17" s="20">
        <f>COUNTIF(Lançamentos_Frota!I:I,"Multa")</f>
        <v/>
      </c>
    </row>
    <row r="18" ht="22" customHeight="1">
      <c r="A18" s="15" t="inlineStr">
        <is>
          <t>Total de Lançamentos</t>
        </is>
      </c>
      <c r="B18" s="20">
        <f>COUNTA(Lançamentos_Frota!B2:B1000)</f>
        <v/>
      </c>
    </row>
    <row r="20" ht="22" customHeight="1">
      <c r="A20" s="14" t="inlineStr">
        <is>
          <t>DISTRIBUIÇÃO POR CATEGORIA</t>
        </is>
      </c>
      <c r="B20" s="14" t="inlineStr">
        <is>
          <t>TOTAL (R$)</t>
        </is>
      </c>
      <c r="C20" s="14" t="inlineStr">
        <is>
          <t>QUANTIDADE</t>
        </is>
      </c>
      <c r="D20" s="14" t="inlineStr">
        <is>
          <t>% DO TOTAL</t>
        </is>
      </c>
    </row>
    <row r="21" ht="22" customHeight="1">
      <c r="A21" s="21" t="inlineStr">
        <is>
          <t>Abastecimento</t>
        </is>
      </c>
      <c r="B21" s="8">
        <f>SUMIF(Lançamentos_Frota!I:I,"Abastecimento",Lançamentos_Frota!N:N)</f>
        <v/>
      </c>
      <c r="C21" s="3">
        <f>COUNTIF(Lançamentos_Frota!I:I,"Abastecimento")</f>
        <v/>
      </c>
      <c r="D21" s="22">
        <f>IFERROR(B21/B5,0)</f>
        <v/>
      </c>
    </row>
    <row r="22" ht="22" customHeight="1">
      <c r="A22" s="23" t="inlineStr">
        <is>
          <t>Manutenção</t>
        </is>
      </c>
      <c r="B22" s="12">
        <f>SUMIF(Lançamentos_Frota!I:I,"Manutenção",Lançamentos_Frota!P:P)</f>
        <v/>
      </c>
      <c r="C22" s="10">
        <f>COUNTIF(Lançamentos_Frota!I:I,"Manutenção")</f>
        <v/>
      </c>
      <c r="D22" s="24">
        <f>IFERROR(B22/B5,0)</f>
        <v/>
      </c>
    </row>
    <row r="23" ht="22" customHeight="1">
      <c r="A23" s="21" t="inlineStr">
        <is>
          <t>Pedágio</t>
        </is>
      </c>
      <c r="B23" s="8">
        <f>SUMIF(Lançamentos_Frota!I:I,"Pedágio",Lançamentos_Frota!O:O)</f>
        <v/>
      </c>
      <c r="C23" s="3">
        <f>COUNTIF(Lançamentos_Frota!I:I,"Pedágio")</f>
        <v/>
      </c>
      <c r="D23" s="22">
        <f>IFERROR(B23/B5,0)</f>
        <v/>
      </c>
    </row>
    <row r="24" ht="22" customHeight="1">
      <c r="A24" s="23" t="inlineStr">
        <is>
          <t>Multa</t>
        </is>
      </c>
      <c r="B24" s="12">
        <f>SUMIF(Lançamentos_Frota!I:I,"Multa",Lançamentos_Frota!Q:Q)</f>
        <v/>
      </c>
      <c r="C24" s="10">
        <f>COUNTIF(Lançamentos_Frota!I:I,"Multa")</f>
        <v/>
      </c>
      <c r="D24" s="24">
        <f>IFERROR(B24/B5,0)</f>
        <v/>
      </c>
    </row>
    <row r="25" ht="22" customHeight="1"/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B1:M29"/>
  <sheetViews>
    <sheetView workbookViewId="0">
      <selection activeCell="A1" sqref="A1"/>
    </sheetView>
  </sheetViews>
  <sheetFormatPr baseColWidth="8" defaultRowHeight="15"/>
  <cols>
    <col width="3" customWidth="1" min="1" max="1"/>
    <col width="14" customWidth="1" min="2" max="2"/>
    <col width="14" customWidth="1" min="3" max="3"/>
    <col width="14" customWidth="1" min="4" max="4"/>
    <col width="14" customWidth="1" min="5" max="5"/>
    <col width="14" customWidth="1" min="6" max="6"/>
    <col width="14" customWidth="1" min="7" max="7"/>
    <col width="14" customWidth="1" min="8" max="8"/>
    <col width="14" customWidth="1" min="9" max="9"/>
    <col width="14" customWidth="1" min="10" max="10"/>
    <col width="14" customWidth="1" min="11" max="11"/>
    <col width="14" customWidth="1" min="12" max="12"/>
    <col width="14" customWidth="1" min="13" max="13"/>
  </cols>
  <sheetData>
    <row r="1" ht="40" customHeight="1">
      <c r="B1" s="25" t="inlineStr">
        <is>
          <t>DASHBOARD — GESTÃO DE FROTA</t>
        </is>
      </c>
    </row>
    <row r="3">
      <c r="B3" s="14" t="inlineStr">
        <is>
          <t>KPIs PRINCIPAIS</t>
        </is>
      </c>
    </row>
    <row r="4" ht="20" customHeight="1">
      <c r="B4" s="26" t="inlineStr">
        <is>
          <t>TOTAL GASTO</t>
        </is>
      </c>
      <c r="E4" s="26" t="inlineStr">
        <is>
          <t>KM TOTAL RODADO</t>
        </is>
      </c>
      <c r="H4" s="26" t="inlineStr">
        <is>
          <t>CUSTO MÉDIO / KM</t>
        </is>
      </c>
      <c r="K4" s="26" t="inlineStr">
        <is>
          <t>Nº DE LANÇAMENTOS</t>
        </is>
      </c>
    </row>
    <row r="5" ht="32" customHeight="1">
      <c r="B5" s="27">
        <f>Resumo_Financeiro!B4</f>
        <v/>
      </c>
      <c r="E5" s="28">
        <f>Resumo_Financeiro!B8</f>
        <v/>
      </c>
      <c r="H5" s="27">
        <f>Resumo_Financeiro!B7</f>
        <v/>
      </c>
      <c r="K5" s="29">
        <f>Resumo_Financeiro!B18</f>
        <v/>
      </c>
    </row>
    <row r="6" ht="20" customHeight="1">
      <c r="B6" s="26" t="inlineStr">
        <is>
          <t>TOTAL MULTAS</t>
        </is>
      </c>
      <c r="E6" s="26" t="inlineStr">
        <is>
          <t>% MULTAS</t>
        </is>
      </c>
      <c r="H6" s="26" t="inlineStr">
        <is>
          <t>% MANUTENÇÃO</t>
        </is>
      </c>
      <c r="K6" s="26" t="inlineStr">
        <is>
          <t>Nº MULTAS</t>
        </is>
      </c>
    </row>
    <row r="7" ht="30" customHeight="1">
      <c r="B7" s="30">
        <f>Resumo_Financeiro!B8</f>
        <v/>
      </c>
      <c r="E7" s="31">
        <f>Resumo_Financeiro!B9</f>
        <v/>
      </c>
      <c r="H7" s="32">
        <f>Resumo_Financeiro!B10</f>
        <v/>
      </c>
      <c r="K7" s="33">
        <f>Resumo_Financeiro!B17</f>
        <v/>
      </c>
    </row>
    <row r="9">
      <c r="B9" s="14" t="inlineStr">
        <is>
          <t>GASTO POR CATEGORIA (R$)</t>
        </is>
      </c>
    </row>
    <row r="10">
      <c r="B10" s="1" t="inlineStr">
        <is>
          <t>Categoria</t>
        </is>
      </c>
      <c r="C10" s="1" t="inlineStr">
        <is>
          <t>Total (R$)</t>
        </is>
      </c>
    </row>
    <row r="11">
      <c r="B11" s="9" t="inlineStr">
        <is>
          <t>Abastecimento</t>
        </is>
      </c>
      <c r="C11" s="34">
        <f>Resumo_Financeiro!B21</f>
        <v/>
      </c>
    </row>
    <row r="12">
      <c r="B12" s="2" t="inlineStr">
        <is>
          <t>Manutenção</t>
        </is>
      </c>
      <c r="C12" s="34">
        <f>Resumo_Financeiro!B22</f>
        <v/>
      </c>
    </row>
    <row r="13">
      <c r="B13" s="9" t="inlineStr">
        <is>
          <t>Pedágio</t>
        </is>
      </c>
      <c r="C13" s="34">
        <f>Resumo_Financeiro!B23</f>
        <v/>
      </c>
    </row>
    <row r="14">
      <c r="B14" s="2" t="inlineStr">
        <is>
          <t>Multa</t>
        </is>
      </c>
      <c r="C14" s="34">
        <f>Resumo_Financeiro!B24</f>
        <v/>
      </c>
    </row>
    <row r="24">
      <c r="B24" s="14" t="inlineStr">
        <is>
          <t>EVOLUÇÃO MENSAL (DADOS AUXILIARES)</t>
        </is>
      </c>
    </row>
    <row r="25">
      <c r="B25" s="1" t="inlineStr">
        <is>
          <t>Mês</t>
        </is>
      </c>
      <c r="C25" s="1" t="inlineStr">
        <is>
          <t>Total (R$)</t>
        </is>
      </c>
    </row>
    <row r="26">
      <c r="B26" s="2" t="inlineStr">
        <is>
          <t>Jan/2025</t>
        </is>
      </c>
      <c r="C26" s="34" t="n">
        <v>1914.9</v>
      </c>
    </row>
    <row r="27">
      <c r="B27" s="9" t="inlineStr">
        <is>
          <t>Fev/2025</t>
        </is>
      </c>
      <c r="C27" s="34" t="n">
        <v>2340.5</v>
      </c>
    </row>
    <row r="28">
      <c r="B28" s="2" t="inlineStr">
        <is>
          <t>Mar/2025</t>
        </is>
      </c>
      <c r="C28" s="34" t="n">
        <v>1780</v>
      </c>
    </row>
    <row r="29">
      <c r="B29" s="9" t="inlineStr">
        <is>
          <t>Abr/2025</t>
        </is>
      </c>
      <c r="C29" s="34" t="n">
        <v>2950.75</v>
      </c>
    </row>
  </sheetData>
  <mergeCells count="18">
    <mergeCell ref="B1:M1"/>
    <mergeCell ref="B3:M3"/>
    <mergeCell ref="B4:D4"/>
    <mergeCell ref="B5:D5"/>
    <mergeCell ref="E4:G4"/>
    <mergeCell ref="E5:G5"/>
    <mergeCell ref="H4:J4"/>
    <mergeCell ref="H5:J5"/>
    <mergeCell ref="K4:M4"/>
    <mergeCell ref="K5:M5"/>
    <mergeCell ref="B6:D6"/>
    <mergeCell ref="B7:D7"/>
    <mergeCell ref="E6:G6"/>
    <mergeCell ref="E7:G7"/>
    <mergeCell ref="H6:J6"/>
    <mergeCell ref="H7:J7"/>
    <mergeCell ref="K6:M6"/>
    <mergeCell ref="K7:M7"/>
  </mergeCells>
  <pageMargins left="0.75" right="0.75" top="1" bottom="1" header="0.5" footer="0.5"/>
  <drawing xmlns:r="http://schemas.openxmlformats.org/officeDocument/2006/relationships" r:id="rId1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B1:D34"/>
  <sheetViews>
    <sheetView workbookViewId="0">
      <selection activeCell="A1" sqref="A1"/>
    </sheetView>
  </sheetViews>
  <sheetFormatPr baseColWidth="8" defaultRowHeight="15"/>
  <cols>
    <col width="4" customWidth="1" min="1" max="1"/>
    <col width="28" customWidth="1" min="2" max="2"/>
    <col width="60" customWidth="1" min="3" max="3"/>
    <col width="22" customWidth="1" min="4" max="4"/>
  </cols>
  <sheetData>
    <row r="1" ht="36" customHeight="1">
      <c r="B1" s="13" t="inlineStr">
        <is>
          <t>GUIA DE USO — PLANILHA DE GESTÃO DE FROTA</t>
        </is>
      </c>
    </row>
    <row r="3" ht="22" customHeight="1">
      <c r="B3" s="14" t="inlineStr">
        <is>
          <t>VISÃO GERAL</t>
        </is>
      </c>
    </row>
    <row r="4" ht="28" customHeight="1">
      <c r="B4" s="17" t="inlineStr">
        <is>
          <t>Esta planilha foi desenvolvida para o controle de custos e operações da frota de veículos.</t>
        </is>
      </c>
      <c r="C4" s="35" t="inlineStr">
        <is>
          <t>Ela contém 4 abas: Lançamentos_Frota, Resumo_Financeiro, Dashboard e Instruções.</t>
        </is>
      </c>
    </row>
    <row r="5" ht="22" customHeight="1">
      <c r="B5" s="14" t="inlineStr">
        <is>
          <t>ABA: Lançamentos_Frota</t>
        </is>
      </c>
    </row>
    <row r="6" ht="28" customHeight="1">
      <c r="B6" s="15" t="inlineStr">
        <is>
          <t>Data</t>
        </is>
      </c>
      <c r="C6" s="36" t="inlineStr">
        <is>
          <t>Informe a data do lançamento no formato DD/MM/AAAA.</t>
        </is>
      </c>
    </row>
    <row r="7" ht="28" customHeight="1">
      <c r="B7" s="17" t="inlineStr">
        <is>
          <t>Placa</t>
        </is>
      </c>
      <c r="C7" s="35" t="inlineStr">
        <is>
          <t>Placa do veículo no formato AAA-0000 ou Mercosul AAA0A00.</t>
        </is>
      </c>
    </row>
    <row r="8" ht="28" customHeight="1">
      <c r="B8" s="15" t="inlineStr">
        <is>
          <t>Veículo / Marca/Modelo</t>
        </is>
      </c>
      <c r="C8" s="36" t="inlineStr">
        <is>
          <t>Nome do veículo e especificação do modelo exato.</t>
        </is>
      </c>
    </row>
    <row r="9" ht="28" customHeight="1">
      <c r="B9" s="17" t="inlineStr">
        <is>
          <t>Ano</t>
        </is>
      </c>
      <c r="C9" s="35" t="inlineStr">
        <is>
          <t>Ano de fabricação do veículo (ex.: 2021).</t>
        </is>
      </c>
    </row>
    <row r="10" ht="28" customHeight="1">
      <c r="B10" s="15" t="inlineStr">
        <is>
          <t>Centro de Custo</t>
        </is>
      </c>
      <c r="C10" s="36" t="inlineStr">
        <is>
          <t>Código e nome do departamento responsável pelo veículo.</t>
        </is>
      </c>
    </row>
    <row r="11" ht="28" customHeight="1">
      <c r="B11" s="17" t="inlineStr">
        <is>
          <t>Motorista</t>
        </is>
      </c>
      <c r="C11" s="35" t="inlineStr">
        <is>
          <t>Nome completo do condutor responsável pelo lançamento.</t>
        </is>
      </c>
    </row>
    <row r="12" ht="28" customHeight="1">
      <c r="B12" s="15" t="inlineStr">
        <is>
          <t>Tipo de Lançamento / Categoria</t>
        </is>
      </c>
      <c r="C12" s="36" t="inlineStr">
        <is>
          <t>Escolha entre: Abastecimento, Manutenção, Pedágio ou Multa.</t>
        </is>
      </c>
    </row>
    <row r="13" ht="28" customHeight="1">
      <c r="B13" s="17" t="inlineStr">
        <is>
          <t>Odômetro Inicial / Final</t>
        </is>
      </c>
      <c r="C13" s="35" t="inlineStr">
        <is>
          <t>Registre a quilometragem antes e depois da viagem ou evento.</t>
        </is>
      </c>
    </row>
    <row r="14" ht="28" customHeight="1">
      <c r="B14" s="15" t="inlineStr">
        <is>
          <t>KM Rodado</t>
        </is>
      </c>
      <c r="C14" s="36" t="inlineStr">
        <is>
          <t>FÓRMULA AUTOMÁTICA: Odômetro Final – Odômetro Inicial. Não edite.</t>
        </is>
      </c>
    </row>
    <row r="15" ht="28" customHeight="1">
      <c r="B15" s="17" t="inlineStr">
        <is>
          <t>Litros Abastecidos</t>
        </is>
      </c>
      <c r="C15" s="35" t="inlineStr">
        <is>
          <t>Quantidade de litros em abastecimentos. Zero para outros tipos.</t>
        </is>
      </c>
    </row>
    <row r="16" ht="28" customHeight="1">
      <c r="B16" s="15" t="inlineStr">
        <is>
          <t>Valores (R$)</t>
        </is>
      </c>
      <c r="C16" s="36" t="inlineStr">
        <is>
          <t>Preencha apenas o campo correspondente ao tipo de lançamento.</t>
        </is>
      </c>
    </row>
    <row r="17" ht="28" customHeight="1">
      <c r="B17" s="17" t="inlineStr">
        <is>
          <t>Total do Lançamento</t>
        </is>
      </c>
      <c r="C17" s="35" t="inlineStr">
        <is>
          <t>FÓRMULA AUTOMÁTICA: soma de todos os valores. Não edite.</t>
        </is>
      </c>
    </row>
    <row r="18" ht="28" customHeight="1">
      <c r="B18" s="15" t="inlineStr">
        <is>
          <t>Status</t>
        </is>
      </c>
      <c r="C18" s="36" t="inlineStr">
        <is>
          <t>FÓRMULA AUTOMÁTICA: 'Lançado' se houver valor, 'Pendente' caso contrário.</t>
        </is>
      </c>
    </row>
    <row r="19" ht="28" customHeight="1">
      <c r="B19" s="17" t="inlineStr">
        <is>
          <t>Observações</t>
        </is>
      </c>
      <c r="C19" s="35" t="inlineStr">
        <is>
          <t>Campo livre para anotações relevantes sobre o lançamento.</t>
        </is>
      </c>
    </row>
    <row r="20" ht="22" customHeight="1">
      <c r="B20" s="14" t="inlineStr">
        <is>
          <t>ABA: Resumo_Financeiro</t>
        </is>
      </c>
    </row>
    <row r="21" ht="28" customHeight="1">
      <c r="B21" s="15" t="inlineStr">
        <is>
          <t>Indicadores Financeiros</t>
        </is>
      </c>
      <c r="C21" s="36" t="inlineStr">
        <is>
          <t>Totais e médias calculados automaticamente com base nos lançamentos.</t>
        </is>
      </c>
    </row>
    <row r="22" ht="28" customHeight="1">
      <c r="B22" s="17" t="inlineStr">
        <is>
          <t>Distribuição por Categoria</t>
        </is>
      </c>
      <c r="C22" s="35" t="inlineStr">
        <is>
          <t>Tabela resumida com total, quantidade e percentual por categoria.</t>
        </is>
      </c>
    </row>
    <row r="23" ht="22" customHeight="1">
      <c r="B23" s="14" t="inlineStr">
        <is>
          <t>ABA: Dashboard</t>
        </is>
      </c>
    </row>
    <row r="24" ht="28" customHeight="1">
      <c r="B24" s="15" t="inlineStr">
        <is>
          <t>KPIs</t>
        </is>
      </c>
      <c r="C24" s="36" t="inlineStr">
        <is>
          <t>Cartões de indicadores-chave: total gasto, KM rodado, custo/km, multas.</t>
        </is>
      </c>
    </row>
    <row r="25" ht="28" customHeight="1">
      <c r="B25" s="17" t="inlineStr">
        <is>
          <t>Gráfico de Colunas</t>
        </is>
      </c>
      <c r="C25" s="35" t="inlineStr">
        <is>
          <t>Visualização dos gastos por categoria (Abastecimento, Manutenção, etc.).</t>
        </is>
      </c>
    </row>
    <row r="26" ht="28" customHeight="1">
      <c r="B26" s="15" t="inlineStr">
        <is>
          <t>Gráfico de Pizza</t>
        </is>
      </c>
      <c r="C26" s="36" t="inlineStr">
        <is>
          <t>Distribuição percentual dos custos por categoria.</t>
        </is>
      </c>
    </row>
    <row r="27" ht="28" customHeight="1">
      <c r="B27" s="17" t="inlineStr">
        <is>
          <t>Gráfico de Linha</t>
        </is>
      </c>
      <c r="C27" s="35" t="inlineStr">
        <is>
          <t>Evolução mensal dos gastos (dados auxiliares inseridos manualmente).</t>
        </is>
      </c>
    </row>
    <row r="28" ht="22" customHeight="1">
      <c r="B28" s="14" t="inlineStr">
        <is>
          <t>REGRAS IMPORTANTES</t>
        </is>
      </c>
    </row>
    <row r="29" ht="28" customHeight="1">
      <c r="B29" s="37" t="inlineStr">
        <is>
          <t>⚠ NÃO APAGUE FÓRMULAS</t>
        </is>
      </c>
      <c r="C29" s="38" t="inlineStr">
        <is>
          <t>As células com fórmulas são identificadas pela cor amarela clara (editável) e não devem ser substituídas por valores fixos.</t>
        </is>
      </c>
    </row>
    <row r="30" ht="28" customHeight="1">
      <c r="B30" s="15" t="inlineStr">
        <is>
          <t>Odômetro</t>
        </is>
      </c>
      <c r="C30" s="36" t="inlineStr">
        <is>
          <t>O odômetro deve ser sempre crescente. Nunca insira valor menor que o anterior.</t>
        </is>
      </c>
    </row>
    <row r="31" ht="28" customHeight="1">
      <c r="B31" s="17" t="inlineStr">
        <is>
          <t>Placas</t>
        </is>
      </c>
      <c r="C31" s="35" t="inlineStr">
        <is>
          <t>Use o formato padrão Denatran (ABC-1234) ou Mercosul (ABC1D23).</t>
        </is>
      </c>
    </row>
    <row r="32" ht="28" customHeight="1">
      <c r="B32" s="15" t="inlineStr">
        <is>
          <t>Centro de Custo</t>
        </is>
      </c>
      <c r="C32" s="36" t="inlineStr">
        <is>
          <t>Padronize os códigos de centro de custo para facilitar filtros e relatórios.</t>
        </is>
      </c>
    </row>
    <row r="33" ht="28" customHeight="1">
      <c r="B33" s="17" t="inlineStr">
        <is>
          <t>Valores</t>
        </is>
      </c>
      <c r="C33" s="35" t="inlineStr">
        <is>
          <t>Utilize ponto (.) como separador decimal. Não use R$ ao digitar — o formato já aplica.</t>
        </is>
      </c>
    </row>
    <row r="34" ht="28" customHeight="1">
      <c r="B34" s="15" t="inlineStr">
        <is>
          <t>Backup</t>
        </is>
      </c>
      <c r="C34" s="36" t="inlineStr">
        <is>
          <t>Faça uma cópia do arquivo mensalmente antes de inserir novos dados.</t>
        </is>
      </c>
    </row>
  </sheetData>
  <mergeCells count="6">
    <mergeCell ref="B1:D1"/>
    <mergeCell ref="B3:D3"/>
    <mergeCell ref="B5:D5"/>
    <mergeCell ref="B20:D20"/>
    <mergeCell ref="B23:D23"/>
    <mergeCell ref="B28:D28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2026-05-24T11:49:09Z</dcterms:created>
  <dcterms:modified xmlns:dcterms="http://purl.org/dc/terms/" xmlns:xsi="http://www.w3.org/2001/XMLSchema-instance" xsi:type="dcterms:W3CDTF">2026-05-24T11:49:09Z</dcterms:modified>
</cp:coreProperties>
</file>