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dastro" sheetId="1" state="visible" r:id="rId1"/>
    <sheet xmlns:r="http://schemas.openxmlformats.org/officeDocument/2006/relationships" name="Escala_12x36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"/>
    <numFmt numFmtId="165" formatCode="hh:mm"/>
    <numFmt numFmtId="166" formatCode="0.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22C55E"/>
      <sz val="10"/>
    </font>
    <font>
      <name val="Calibri"/>
      <b val="1"/>
      <color rgb="000F766E"/>
      <sz val="10"/>
    </font>
    <font>
      <name val="Calibri"/>
      <b val="1"/>
      <color rgb="00FFFFFF"/>
      <sz val="9"/>
    </font>
    <font>
      <name val="Calibri"/>
      <b val="1"/>
      <color rgb="000F766E"/>
      <sz val="12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FFF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9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5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9" fontId="5" fillId="3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2" fontId="3" fillId="6" borderId="1" applyAlignment="1" pivotButton="0" quotePrefix="0" xfId="0">
      <alignment horizontal="center" vertical="center" wrapText="1"/>
    </xf>
    <xf numFmtId="164" fontId="3" fillId="6" borderId="1" applyAlignment="1" pivotButton="0" quotePrefix="0" xfId="0">
      <alignment horizontal="right" vertical="center"/>
    </xf>
    <xf numFmtId="9" fontId="3" fillId="6" borderId="1" applyAlignment="1" pivotButton="0" quotePrefix="0" xfId="0">
      <alignment horizontal="center" vertical="center" wrapText="1"/>
    </xf>
    <xf numFmtId="164" fontId="6" fillId="6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 wrapText="1"/>
    </xf>
    <xf numFmtId="2" fontId="3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right" vertical="center"/>
    </xf>
    <xf numFmtId="9" fontId="3" fillId="5" borderId="1" applyAlignment="1" pivotButton="0" quotePrefix="0" xfId="0">
      <alignment horizontal="center" vertical="center" wrapText="1"/>
    </xf>
    <xf numFmtId="164" fontId="6" fillId="5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wrapText="1"/>
    </xf>
    <xf numFmtId="2" fontId="4" fillId="4" borderId="1" applyAlignment="1" pivotButton="0" quotePrefix="0" xfId="0">
      <alignment horizontal="center" vertical="center" wrapText="1"/>
    </xf>
    <xf numFmtId="164" fontId="4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8" fillId="2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2" fontId="9" fillId="3" borderId="1" applyAlignment="1" pivotButton="0" quotePrefix="0" xfId="0">
      <alignment horizontal="center" vertical="center" wrapText="1"/>
    </xf>
    <xf numFmtId="164" fontId="9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CACA"/>
        </patternFill>
      </fill>
    </dxf>
    <dxf>
      <font>
        <name val="Calibri"/>
        <b val="1"/>
        <color rgb="0022C55E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Registros por Cargo</a:t>
            </a:r>
          </a:p>
        </rich>
      </tx>
    </title>
    <plotArea>
      <pieChart>
        <varyColors val="1"/>
        <ser>
          <idx val="0"/>
          <order val="0"/>
          <tx>
            <strRef>
              <f>'Dashboard'!I7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'Dashboard'!$H$8:$H$10</f>
            </numRef>
          </cat>
          <val>
            <numRef>
              <f>'Dashboard'!$I$8:$I$10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Custo Total por Tipo de Dia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'Dashboard'!L7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'Dashboard'!$K$8:$K$10</f>
            </numRef>
          </cat>
          <val>
            <numRef>
              <f>'Dashboard'!$L$8:$L$10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 de Dia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18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18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7" customWidth="1" min="3" max="3"/>
    <col width="24" customWidth="1" min="4" max="4"/>
    <col width="18" customWidth="1" min="5" max="5"/>
    <col width="22" customWidth="1" min="6" max="6"/>
    <col width="14" customWidth="1" min="7" max="7"/>
    <col width="14" customWidth="1" min="8" max="8"/>
    <col width="18" customWidth="1" min="9" max="9"/>
    <col width="18" customWidth="1" min="10" max="10"/>
  </cols>
  <sheetData>
    <row r="1" ht="30" customHeight="1">
      <c r="A1" s="1" t="inlineStr">
        <is>
          <t>CADASTRO DE FUNCIONÁRIOS E PARÂMETROS — ESCALA 12x36</t>
        </is>
      </c>
    </row>
    <row r="2">
      <c r="A2" s="2" t="inlineStr">
        <is>
          <t>Matrícula</t>
        </is>
      </c>
      <c r="B2" s="2" t="inlineStr">
        <is>
          <t>Nome</t>
        </is>
      </c>
      <c r="C2" s="2" t="inlineStr">
        <is>
          <t>CPF</t>
        </is>
      </c>
      <c r="D2" s="2" t="inlineStr">
        <is>
          <t>Cargo</t>
        </is>
      </c>
      <c r="E2" s="2" t="inlineStr">
        <is>
          <t>Cidade</t>
        </is>
      </c>
      <c r="F2" s="2" t="inlineStr">
        <is>
          <t>Unidade/Setor</t>
        </is>
      </c>
      <c r="G2" s="2" t="inlineStr">
        <is>
          <t>Regime (CLT/PJ)</t>
        </is>
      </c>
      <c r="H2" s="2" t="inlineStr">
        <is>
          <t>Valor Hora (R$)</t>
        </is>
      </c>
      <c r="I2" s="2" t="inlineStr">
        <is>
          <t>Adicional Noturno (%)</t>
        </is>
      </c>
      <c r="J2" s="2" t="inlineStr">
        <is>
          <t>Banco de Horas (Sim/Não)</t>
        </is>
      </c>
    </row>
    <row r="3">
      <c r="A3" s="3" t="n">
        <v>1001</v>
      </c>
      <c r="B3" s="3" t="inlineStr">
        <is>
          <t>Ana Paula Ribeiro</t>
        </is>
      </c>
      <c r="C3" s="3" t="inlineStr">
        <is>
          <t>111.222.333-44</t>
        </is>
      </c>
      <c r="D3" s="3" t="inlineStr">
        <is>
          <t>Técnico de Enfermagem</t>
        </is>
      </c>
      <c r="E3" s="3" t="inlineStr">
        <is>
          <t>São Paulo</t>
        </is>
      </c>
      <c r="F3" s="3" t="inlineStr">
        <is>
          <t>UTI Adulto</t>
        </is>
      </c>
      <c r="G3" s="3" t="inlineStr">
        <is>
          <t>CLT</t>
        </is>
      </c>
      <c r="H3" s="4" t="n">
        <v>25</v>
      </c>
      <c r="I3" s="5" t="n">
        <v>0.2</v>
      </c>
      <c r="J3" s="3" t="inlineStr">
        <is>
          <t>Sim</t>
        </is>
      </c>
    </row>
    <row r="4">
      <c r="A4" s="3" t="n">
        <v>1002</v>
      </c>
      <c r="B4" s="3" t="inlineStr">
        <is>
          <t>Bruno Henrique Souza</t>
        </is>
      </c>
      <c r="C4" s="3" t="inlineStr">
        <is>
          <t>222.333.444-55</t>
        </is>
      </c>
      <c r="D4" s="3" t="inlineStr">
        <is>
          <t>Vigilante</t>
        </is>
      </c>
      <c r="E4" s="3" t="inlineStr">
        <is>
          <t>Campinas</t>
        </is>
      </c>
      <c r="F4" s="3" t="inlineStr">
        <is>
          <t>Portaria Central</t>
        </is>
      </c>
      <c r="G4" s="3" t="inlineStr">
        <is>
          <t>CLT</t>
        </is>
      </c>
      <c r="H4" s="4" t="n">
        <v>18.5</v>
      </c>
      <c r="I4" s="5" t="n">
        <v>0.2</v>
      </c>
      <c r="J4" s="3" t="inlineStr">
        <is>
          <t>Não</t>
        </is>
      </c>
    </row>
    <row r="5">
      <c r="A5" s="3" t="n">
        <v>1003</v>
      </c>
      <c r="B5" s="3" t="inlineStr">
        <is>
          <t>Carla Menezes</t>
        </is>
      </c>
      <c r="C5" s="3" t="inlineStr">
        <is>
          <t>333.444.555-66</t>
        </is>
      </c>
      <c r="D5" s="3" t="inlineStr">
        <is>
          <t>Operador de Portaria</t>
        </is>
      </c>
      <c r="E5" s="3" t="inlineStr">
        <is>
          <t>Rio de Janeiro</t>
        </is>
      </c>
      <c r="F5" s="3" t="inlineStr">
        <is>
          <t>Recepção</t>
        </is>
      </c>
      <c r="G5" s="3" t="inlineStr">
        <is>
          <t>CLT</t>
        </is>
      </c>
      <c r="H5" s="4" t="n">
        <v>17</v>
      </c>
      <c r="I5" s="5" t="n">
        <v>0.2</v>
      </c>
      <c r="J5" s="3" t="inlineStr">
        <is>
          <t>Sim</t>
        </is>
      </c>
    </row>
    <row r="6">
      <c r="A6" s="3" t="n">
        <v>1004</v>
      </c>
      <c r="B6" s="3" t="inlineStr">
        <is>
          <t>Diego Almeida</t>
        </is>
      </c>
      <c r="C6" s="3" t="inlineStr">
        <is>
          <t>444.555.666-77</t>
        </is>
      </c>
      <c r="D6" s="3" t="inlineStr">
        <is>
          <t>Vigilante</t>
        </is>
      </c>
      <c r="E6" s="3" t="inlineStr">
        <is>
          <t>Belo Horizonte</t>
        </is>
      </c>
      <c r="F6" s="3" t="inlineStr">
        <is>
          <t>Segurança Perimetral</t>
        </is>
      </c>
      <c r="G6" s="3" t="inlineStr">
        <is>
          <t>CLT</t>
        </is>
      </c>
      <c r="H6" s="4" t="n">
        <v>19</v>
      </c>
      <c r="I6" s="5" t="n">
        <v>0.2</v>
      </c>
      <c r="J6" s="3" t="inlineStr">
        <is>
          <t>Não</t>
        </is>
      </c>
    </row>
    <row r="7">
      <c r="A7" s="3" t="n">
        <v>1005</v>
      </c>
      <c r="B7" s="3" t="inlineStr">
        <is>
          <t>Fernanda Lima</t>
        </is>
      </c>
      <c r="C7" s="3" t="inlineStr">
        <is>
          <t>555.666.777-88</t>
        </is>
      </c>
      <c r="D7" s="3" t="inlineStr">
        <is>
          <t>Técnico de Enfermagem</t>
        </is>
      </c>
      <c r="E7" s="3" t="inlineStr">
        <is>
          <t>Curitiba</t>
        </is>
      </c>
      <c r="F7" s="3" t="inlineStr">
        <is>
          <t>Pronto-Socorro</t>
        </is>
      </c>
      <c r="G7" s="3" t="inlineStr">
        <is>
          <t>CLT</t>
        </is>
      </c>
      <c r="H7" s="4" t="n">
        <v>26.5</v>
      </c>
      <c r="I7" s="5" t="n">
        <v>0.2</v>
      </c>
      <c r="J7" s="3" t="inlineStr">
        <is>
          <t>Sim</t>
        </is>
      </c>
    </row>
    <row r="8">
      <c r="A8" s="3" t="n">
        <v>1006</v>
      </c>
      <c r="B8" s="3" t="inlineStr">
        <is>
          <t>Gustavo Santos</t>
        </is>
      </c>
      <c r="C8" s="3" t="inlineStr">
        <is>
          <t>666.777.888-99</t>
        </is>
      </c>
      <c r="D8" s="3" t="inlineStr">
        <is>
          <t>Operador de Portaria</t>
        </is>
      </c>
      <c r="E8" s="3" t="inlineStr">
        <is>
          <t>Salvador</t>
        </is>
      </c>
      <c r="F8" s="3" t="inlineStr">
        <is>
          <t>Entrada Principal</t>
        </is>
      </c>
      <c r="G8" s="3" t="inlineStr">
        <is>
          <t>PJ</t>
        </is>
      </c>
      <c r="H8" s="4" t="n">
        <v>20</v>
      </c>
      <c r="I8" s="5" t="n">
        <v>0.2</v>
      </c>
      <c r="J8" s="3" t="inlineStr">
        <is>
          <t>Não</t>
        </is>
      </c>
    </row>
    <row r="9">
      <c r="A9" s="3" t="n">
        <v>1007</v>
      </c>
      <c r="B9" s="3" t="inlineStr">
        <is>
          <t>Helena Costa</t>
        </is>
      </c>
      <c r="C9" s="3" t="inlineStr">
        <is>
          <t>777.888.999-00</t>
        </is>
      </c>
      <c r="D9" s="3" t="inlineStr">
        <is>
          <t>Vigilante</t>
        </is>
      </c>
      <c r="E9" s="3" t="inlineStr">
        <is>
          <t>Brasília</t>
        </is>
      </c>
      <c r="F9" s="3" t="inlineStr">
        <is>
          <t>Estacionamento</t>
        </is>
      </c>
      <c r="G9" s="3" t="inlineStr">
        <is>
          <t>CLT</t>
        </is>
      </c>
      <c r="H9" s="4" t="n">
        <v>18</v>
      </c>
      <c r="I9" s="5" t="n">
        <v>0.2</v>
      </c>
      <c r="J9" s="3" t="inlineStr">
        <is>
          <t>Sim</t>
        </is>
      </c>
    </row>
    <row r="10">
      <c r="A10" s="3" t="n">
        <v>1008</v>
      </c>
      <c r="B10" s="3" t="inlineStr">
        <is>
          <t>Igor Rocha</t>
        </is>
      </c>
      <c r="C10" s="3" t="inlineStr">
        <is>
          <t>888.999.000-11</t>
        </is>
      </c>
      <c r="D10" s="3" t="inlineStr">
        <is>
          <t>Técnico de Enfermagem</t>
        </is>
      </c>
      <c r="E10" s="3" t="inlineStr">
        <is>
          <t>Recife</t>
        </is>
      </c>
      <c r="F10" s="3" t="inlineStr">
        <is>
          <t>Pediatria</t>
        </is>
      </c>
      <c r="G10" s="3" t="inlineStr">
        <is>
          <t>CLT</t>
        </is>
      </c>
      <c r="H10" s="4" t="n">
        <v>24</v>
      </c>
      <c r="I10" s="5" t="n">
        <v>0.2</v>
      </c>
      <c r="J10" s="3" t="inlineStr">
        <is>
          <t>Sim</t>
        </is>
      </c>
    </row>
    <row r="13">
      <c r="A13" s="6" t="inlineStr">
        <is>
          <t>PARÂMETROS DO SISTEMA</t>
        </is>
      </c>
      <c r="B13" s="7" t="n"/>
    </row>
    <row r="14">
      <c r="A14" s="2" t="inlineStr">
        <is>
          <t>Parâmetro</t>
        </is>
      </c>
      <c r="B14" s="2" t="inlineStr">
        <is>
          <t>Valor</t>
        </is>
      </c>
    </row>
    <row r="15">
      <c r="A15" s="8" t="inlineStr">
        <is>
          <t>Horas do turno</t>
        </is>
      </c>
      <c r="B15" s="9" t="n">
        <v>12</v>
      </c>
    </row>
    <row r="16">
      <c r="A16" s="10" t="inlineStr">
        <is>
          <t>Horas de descanso</t>
        </is>
      </c>
      <c r="B16" s="9" t="n">
        <v>36</v>
      </c>
    </row>
    <row r="17">
      <c r="A17" s="8" t="inlineStr">
        <is>
          <t>Início adicional noturno (hora)</t>
        </is>
      </c>
      <c r="B17" s="9" t="inlineStr">
        <is>
          <t>22:00</t>
        </is>
      </c>
    </row>
    <row r="18">
      <c r="A18" s="10" t="inlineStr">
        <is>
          <t>Fim adicional noturno (hora)</t>
        </is>
      </c>
      <c r="B18" s="9" t="inlineStr">
        <is>
          <t>05:00</t>
        </is>
      </c>
    </row>
    <row r="19">
      <c r="A19" s="8" t="inlineStr">
        <is>
          <t>Percentual adicional noturno padrão</t>
        </is>
      </c>
      <c r="B19" s="11" t="n">
        <v>0.2</v>
      </c>
    </row>
    <row r="20">
      <c r="A20" s="10" t="inlineStr">
        <is>
          <t>Hora extra 50% (fator)</t>
        </is>
      </c>
      <c r="B20" s="9" t="n">
        <v>1.5</v>
      </c>
    </row>
    <row r="21">
      <c r="A21" s="8" t="inlineStr">
        <is>
          <t>Hora extra 100% (fator)</t>
        </is>
      </c>
      <c r="B21" s="9" t="n">
        <v>2</v>
      </c>
    </row>
  </sheetData>
  <mergeCells count="2">
    <mergeCell ref="A1:J1"/>
    <mergeCell ref="A13:B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S13"/>
  <sheetViews>
    <sheetView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" customWidth="1" min="1" max="1"/>
    <col width="10" customWidth="1" min="2" max="2"/>
    <col width="26" customWidth="1" min="3" max="3"/>
    <col width="22" customWidth="1" min="4" max="4"/>
    <col width="20" customWidth="1" min="5" max="5"/>
    <col width="18" customWidth="1" min="6" max="6"/>
    <col width="12" customWidth="1" min="7" max="7"/>
    <col width="11" customWidth="1" min="8" max="8"/>
    <col width="11" customWidth="1" min="9" max="9"/>
    <col width="12" customWidth="1" min="10" max="10"/>
    <col width="14" customWidth="1" min="11" max="11"/>
    <col width="12" customWidth="1" min="12" max="12"/>
    <col width="14" customWidth="1" min="13" max="13"/>
    <col width="12" customWidth="1" min="14" max="14"/>
    <col width="13" customWidth="1" min="15" max="15"/>
    <col width="14" customWidth="1" min="16" max="16"/>
    <col width="16" customWidth="1" min="17" max="17"/>
    <col width="14" customWidth="1" min="18" max="18"/>
    <col width="22" customWidth="1" min="19" max="19"/>
  </cols>
  <sheetData>
    <row r="1" ht="32" customHeight="1">
      <c r="A1" s="1" t="inlineStr">
        <is>
          <t>CONTROLE DE ESCALA 12x36 — MARÇO/2026</t>
        </is>
      </c>
    </row>
    <row r="2" ht="36" customHeight="1">
      <c r="A2" s="2" t="inlineStr">
        <is>
          <t>Data</t>
        </is>
      </c>
      <c r="B2" s="2" t="inlineStr">
        <is>
          <t>Matrícula</t>
        </is>
      </c>
      <c r="C2" s="2" t="inlineStr">
        <is>
          <t>Nome</t>
        </is>
      </c>
      <c r="D2" s="2" t="inlineStr">
        <is>
          <t>Cargo</t>
        </is>
      </c>
      <c r="E2" s="2" t="inlineStr">
        <is>
          <t>Unidade/Setor</t>
        </is>
      </c>
      <c r="F2" s="2" t="inlineStr">
        <is>
          <t>Cidade</t>
        </is>
      </c>
      <c r="G2" s="2" t="inlineStr">
        <is>
          <t>Tipo de Dia</t>
        </is>
      </c>
      <c r="H2" s="2" t="inlineStr">
        <is>
          <t>Início Turno</t>
        </is>
      </c>
      <c r="I2" s="2" t="inlineStr">
        <is>
          <t>Fim Turno</t>
        </is>
      </c>
      <c r="J2" s="2" t="inlineStr">
        <is>
          <t>Intervalo (h)</t>
        </is>
      </c>
      <c r="K2" s="2" t="inlineStr">
        <is>
          <t>Horas Trabalhadas</t>
        </is>
      </c>
      <c r="L2" s="2" t="inlineStr">
        <is>
          <t>Turno Válido
12x36?</t>
        </is>
      </c>
      <c r="M2" s="2" t="inlineStr">
        <is>
          <t>Horas Noturnas
(estim.)</t>
        </is>
      </c>
      <c r="N2" s="2" t="inlineStr">
        <is>
          <t>Valor Hora
(R$)</t>
        </is>
      </c>
      <c r="O2" s="2" t="inlineStr">
        <is>
          <t>Adic. Noturno
(%)</t>
        </is>
      </c>
      <c r="P2" s="2" t="inlineStr">
        <is>
          <t>Custo Base
(R$)</t>
        </is>
      </c>
      <c r="Q2" s="2" t="inlineStr">
        <is>
          <t>Custo Adic.
Noturno (R$)</t>
        </is>
      </c>
      <c r="R2" s="2" t="inlineStr">
        <is>
          <t>Custo Total
(R$)</t>
        </is>
      </c>
      <c r="S2" s="2" t="inlineStr">
        <is>
          <t>Observações</t>
        </is>
      </c>
    </row>
    <row r="3">
      <c r="A3" s="3" t="inlineStr">
        <is>
          <t>01/03/2026</t>
        </is>
      </c>
      <c r="B3" s="3" t="n">
        <v>1001</v>
      </c>
      <c r="C3" s="10">
        <f>VLOOKUP(B3;Cadastro!$A:$J;2;FALSE)</f>
        <v/>
      </c>
      <c r="D3" s="12">
        <f>VLOOKUP(B3;Cadastro!$A:$J;4;FALSE)</f>
        <v/>
      </c>
      <c r="E3" s="12">
        <f>VLOOKUP(B3;Cadastro!$A:$J;6;FALSE)</f>
        <v/>
      </c>
      <c r="F3" s="12">
        <f>VLOOKUP(B3;Cadastro!$A:$J;5;FALSE)</f>
        <v/>
      </c>
      <c r="G3" s="3" t="inlineStr">
        <is>
          <t>Normal</t>
        </is>
      </c>
      <c r="H3" s="13" t="n">
        <v>0.7916666666666666</v>
      </c>
      <c r="I3" s="13" t="n">
        <v>1.291666666666667</v>
      </c>
      <c r="J3" s="14" t="n">
        <v>1</v>
      </c>
      <c r="K3" s="15">
        <f>((I3-H3)*24)-J3</f>
        <v/>
      </c>
      <c r="L3" s="12">
        <f>IF(ABS(K3-12)&lt;0.01;"OK";"Ajustar")</f>
        <v/>
      </c>
      <c r="M3" s="15">
        <f>IF(H3&gt;=TIME(22;0;0);K3-J3;IF(I3&lt;=TIME(5;0;0);K3-J3;IF(H3&gt;=TIME(19;0;0);(22/24-H3)*24+(TIME(5;0;0)*24);0)))</f>
        <v/>
      </c>
      <c r="N3" s="16">
        <f>VLOOKUP(B3;Cadastro!$A:$J;8;FALSE)</f>
        <v/>
      </c>
      <c r="O3" s="17">
        <f>IF(VLOOKUP(B3;Cadastro!$A:$J;9;FALSE)="";Cadastro!$B$19;VLOOKUP(B3;Cadastro!$A:$J;9;FALSE))</f>
        <v/>
      </c>
      <c r="P3" s="18">
        <f>K3*N3</f>
        <v/>
      </c>
      <c r="Q3" s="16">
        <f>M3*N3*O3</f>
        <v/>
      </c>
      <c r="R3" s="18">
        <f>P3+Q3</f>
        <v/>
      </c>
      <c r="S3" s="10" t="inlineStr"/>
    </row>
    <row r="4">
      <c r="A4" s="3" t="inlineStr">
        <is>
          <t>02/03/2026</t>
        </is>
      </c>
      <c r="B4" s="3" t="n">
        <v>1002</v>
      </c>
      <c r="C4" s="8">
        <f>VLOOKUP(B4;Cadastro!$A:$J;2;FALSE)</f>
        <v/>
      </c>
      <c r="D4" s="19">
        <f>VLOOKUP(B4;Cadastro!$A:$J;4;FALSE)</f>
        <v/>
      </c>
      <c r="E4" s="19">
        <f>VLOOKUP(B4;Cadastro!$A:$J;6;FALSE)</f>
        <v/>
      </c>
      <c r="F4" s="19">
        <f>VLOOKUP(B4;Cadastro!$A:$J;5;FALSE)</f>
        <v/>
      </c>
      <c r="G4" s="3" t="inlineStr">
        <is>
          <t>Normal</t>
        </is>
      </c>
      <c r="H4" s="13" t="n">
        <v>0.8333333333333334</v>
      </c>
      <c r="I4" s="13" t="n">
        <v>1.333333333333333</v>
      </c>
      <c r="J4" s="14" t="n">
        <v>1</v>
      </c>
      <c r="K4" s="20">
        <f>((I4-H4)*24)-J4</f>
        <v/>
      </c>
      <c r="L4" s="19">
        <f>IF(ABS(K4-12)&lt;0.01;"OK";"Ajustar")</f>
        <v/>
      </c>
      <c r="M4" s="20">
        <f>IF(H4&gt;=TIME(22;0;0);K4-J4;IF(I4&lt;=TIME(5;0;0);K4-J4;IF(H4&gt;=TIME(19;0;0);(22/24-H4)*24+(TIME(5;0;0)*24);0)))</f>
        <v/>
      </c>
      <c r="N4" s="21">
        <f>VLOOKUP(B4;Cadastro!$A:$J;8;FALSE)</f>
        <v/>
      </c>
      <c r="O4" s="22">
        <f>IF(VLOOKUP(B4;Cadastro!$A:$J;9;FALSE)="";Cadastro!$B$19;VLOOKUP(B4;Cadastro!$A:$J;9;FALSE))</f>
        <v/>
      </c>
      <c r="P4" s="23">
        <f>K4*N4</f>
        <v/>
      </c>
      <c r="Q4" s="21">
        <f>M4*N4*O4</f>
        <v/>
      </c>
      <c r="R4" s="23">
        <f>P4+Q4</f>
        <v/>
      </c>
      <c r="S4" s="24" t="inlineStr">
        <is>
          <t>Troca autorizada</t>
        </is>
      </c>
    </row>
    <row r="5">
      <c r="A5" s="3" t="inlineStr">
        <is>
          <t>03/03/2026</t>
        </is>
      </c>
      <c r="B5" s="3" t="n">
        <v>1003</v>
      </c>
      <c r="C5" s="10">
        <f>VLOOKUP(B5;Cadastro!$A:$J;2;FALSE)</f>
        <v/>
      </c>
      <c r="D5" s="12">
        <f>VLOOKUP(B5;Cadastro!$A:$J;4;FALSE)</f>
        <v/>
      </c>
      <c r="E5" s="12">
        <f>VLOOKUP(B5;Cadastro!$A:$J;6;FALSE)</f>
        <v/>
      </c>
      <c r="F5" s="12">
        <f>VLOOKUP(B5;Cadastro!$A:$J;5;FALSE)</f>
        <v/>
      </c>
      <c r="G5" s="3" t="inlineStr">
        <is>
          <t>Feriado</t>
        </is>
      </c>
      <c r="H5" s="13" t="n">
        <v>0.7916666666666666</v>
      </c>
      <c r="I5" s="13" t="n">
        <v>1.291666666666667</v>
      </c>
      <c r="J5" s="14" t="n">
        <v>1</v>
      </c>
      <c r="K5" s="15">
        <f>((I5-H5)*24)-J5</f>
        <v/>
      </c>
      <c r="L5" s="12">
        <f>IF(ABS(K5-12)&lt;0.01;"OK";"Ajustar")</f>
        <v/>
      </c>
      <c r="M5" s="15">
        <f>IF(H5&gt;=TIME(22;0;0);K5-J5;IF(I5&lt;=TIME(5;0;0);K5-J5;IF(H5&gt;=TIME(19;0;0);(22/24-H5)*24+(TIME(5;0;0)*24);0)))</f>
        <v/>
      </c>
      <c r="N5" s="16">
        <f>VLOOKUP(B5;Cadastro!$A:$J;8;FALSE)</f>
        <v/>
      </c>
      <c r="O5" s="17">
        <f>IF(VLOOKUP(B5;Cadastro!$A:$J;9;FALSE)="";Cadastro!$B$19;VLOOKUP(B5;Cadastro!$A:$J;9;FALSE))</f>
        <v/>
      </c>
      <c r="P5" s="18">
        <f>K5*N5</f>
        <v/>
      </c>
      <c r="Q5" s="16">
        <f>M5*N5*O5</f>
        <v/>
      </c>
      <c r="R5" s="18">
        <f>P5+Q5</f>
        <v/>
      </c>
      <c r="S5" s="10" t="inlineStr"/>
    </row>
    <row r="6">
      <c r="A6" s="3" t="inlineStr">
        <is>
          <t>04/03/2026</t>
        </is>
      </c>
      <c r="B6" s="3" t="n">
        <v>1004</v>
      </c>
      <c r="C6" s="8">
        <f>VLOOKUP(B6;Cadastro!$A:$J;2;FALSE)</f>
        <v/>
      </c>
      <c r="D6" s="19">
        <f>VLOOKUP(B6;Cadastro!$A:$J;4;FALSE)</f>
        <v/>
      </c>
      <c r="E6" s="19">
        <f>VLOOKUP(B6;Cadastro!$A:$J;6;FALSE)</f>
        <v/>
      </c>
      <c r="F6" s="19">
        <f>VLOOKUP(B6;Cadastro!$A:$J;5;FALSE)</f>
        <v/>
      </c>
      <c r="G6" s="3" t="inlineStr">
        <is>
          <t>Normal</t>
        </is>
      </c>
      <c r="H6" s="13" t="n">
        <v>0.8333333333333334</v>
      </c>
      <c r="I6" s="13" t="n">
        <v>1.333333333333333</v>
      </c>
      <c r="J6" s="14" t="n">
        <v>1</v>
      </c>
      <c r="K6" s="20">
        <f>((I6-H6)*24)-J6</f>
        <v/>
      </c>
      <c r="L6" s="19">
        <f>IF(ABS(K6-12)&lt;0.01;"OK";"Ajustar")</f>
        <v/>
      </c>
      <c r="M6" s="20">
        <f>IF(H6&gt;=TIME(22;0;0);K6-J6;IF(I6&lt;=TIME(5;0;0);K6-J6;IF(H6&gt;=TIME(19;0;0);(22/24-H6)*24+(TIME(5;0;0)*24);0)))</f>
        <v/>
      </c>
      <c r="N6" s="21">
        <f>VLOOKUP(B6;Cadastro!$A:$J;8;FALSE)</f>
        <v/>
      </c>
      <c r="O6" s="22">
        <f>IF(VLOOKUP(B6;Cadastro!$A:$J;9;FALSE)="";Cadastro!$B$19;VLOOKUP(B6;Cadastro!$A:$J;9;FALSE))</f>
        <v/>
      </c>
      <c r="P6" s="23">
        <f>K6*N6</f>
        <v/>
      </c>
      <c r="Q6" s="21">
        <f>M6*N6*O6</f>
        <v/>
      </c>
      <c r="R6" s="23">
        <f>P6+Q6</f>
        <v/>
      </c>
      <c r="S6" s="8" t="inlineStr"/>
    </row>
    <row r="7">
      <c r="A7" s="3" t="inlineStr">
        <is>
          <t>05/03/2026</t>
        </is>
      </c>
      <c r="B7" s="3" t="n">
        <v>1005</v>
      </c>
      <c r="C7" s="10">
        <f>VLOOKUP(B7;Cadastro!$A:$J;2;FALSE)</f>
        <v/>
      </c>
      <c r="D7" s="12">
        <f>VLOOKUP(B7;Cadastro!$A:$J;4;FALSE)</f>
        <v/>
      </c>
      <c r="E7" s="12">
        <f>VLOOKUP(B7;Cadastro!$A:$J;6;FALSE)</f>
        <v/>
      </c>
      <c r="F7" s="12">
        <f>VLOOKUP(B7;Cadastro!$A:$J;5;FALSE)</f>
        <v/>
      </c>
      <c r="G7" s="3" t="inlineStr">
        <is>
          <t>Normal</t>
        </is>
      </c>
      <c r="H7" s="13" t="n">
        <v>0.7916666666666666</v>
      </c>
      <c r="I7" s="13" t="n">
        <v>1.291666666666667</v>
      </c>
      <c r="J7" s="14" t="n">
        <v>1</v>
      </c>
      <c r="K7" s="15">
        <f>((I7-H7)*24)-J7</f>
        <v/>
      </c>
      <c r="L7" s="12">
        <f>IF(ABS(K7-12)&lt;0.01;"OK";"Ajustar")</f>
        <v/>
      </c>
      <c r="M7" s="15">
        <f>IF(H7&gt;=TIME(22;0;0);K7-J7;IF(I7&lt;=TIME(5;0;0);K7-J7;IF(H7&gt;=TIME(19;0;0);(22/24-H7)*24+(TIME(5;0;0)*24);0)))</f>
        <v/>
      </c>
      <c r="N7" s="16">
        <f>VLOOKUP(B7;Cadastro!$A:$J;8;FALSE)</f>
        <v/>
      </c>
      <c r="O7" s="17">
        <f>IF(VLOOKUP(B7;Cadastro!$A:$J;9;FALSE)="";Cadastro!$B$19;VLOOKUP(B7;Cadastro!$A:$J;9;FALSE))</f>
        <v/>
      </c>
      <c r="P7" s="18">
        <f>K7*N7</f>
        <v/>
      </c>
      <c r="Q7" s="16">
        <f>M7*N7*O7</f>
        <v/>
      </c>
      <c r="R7" s="18">
        <f>P7+Q7</f>
        <v/>
      </c>
      <c r="S7" s="24" t="inlineStr">
        <is>
          <t>Cobertura de falta</t>
        </is>
      </c>
    </row>
    <row r="8">
      <c r="A8" s="3" t="inlineStr">
        <is>
          <t>06/03/2026</t>
        </is>
      </c>
      <c r="B8" s="3" t="n">
        <v>1006</v>
      </c>
      <c r="C8" s="8">
        <f>VLOOKUP(B8;Cadastro!$A:$J;2;FALSE)</f>
        <v/>
      </c>
      <c r="D8" s="19">
        <f>VLOOKUP(B8;Cadastro!$A:$J;4;FALSE)</f>
        <v/>
      </c>
      <c r="E8" s="19">
        <f>VLOOKUP(B8;Cadastro!$A:$J;6;FALSE)</f>
        <v/>
      </c>
      <c r="F8" s="19">
        <f>VLOOKUP(B8;Cadastro!$A:$J;5;FALSE)</f>
        <v/>
      </c>
      <c r="G8" s="3" t="inlineStr">
        <is>
          <t>Domingo</t>
        </is>
      </c>
      <c r="H8" s="13" t="n">
        <v>0.8333333333333334</v>
      </c>
      <c r="I8" s="13" t="n">
        <v>1.333333333333333</v>
      </c>
      <c r="J8" s="14" t="n">
        <v>1</v>
      </c>
      <c r="K8" s="20">
        <f>((I8-H8)*24)-J8</f>
        <v/>
      </c>
      <c r="L8" s="19">
        <f>IF(ABS(K8-12)&lt;0.01;"OK";"Ajustar")</f>
        <v/>
      </c>
      <c r="M8" s="20">
        <f>IF(H8&gt;=TIME(22;0;0);K8-J8;IF(I8&lt;=TIME(5;0;0);K8-J8;IF(H8&gt;=TIME(19;0;0);(22/24-H8)*24+(TIME(5;0;0)*24);0)))</f>
        <v/>
      </c>
      <c r="N8" s="21">
        <f>VLOOKUP(B8;Cadastro!$A:$J;8;FALSE)</f>
        <v/>
      </c>
      <c r="O8" s="22">
        <f>IF(VLOOKUP(B8;Cadastro!$A:$J;9;FALSE)="";Cadastro!$B$19;VLOOKUP(B8;Cadastro!$A:$J;9;FALSE))</f>
        <v/>
      </c>
      <c r="P8" s="23">
        <f>K8*N8</f>
        <v/>
      </c>
      <c r="Q8" s="21">
        <f>M8*N8*O8</f>
        <v/>
      </c>
      <c r="R8" s="23">
        <f>P8+Q8</f>
        <v/>
      </c>
      <c r="S8" s="8" t="inlineStr"/>
    </row>
    <row r="9">
      <c r="A9" s="3" t="inlineStr">
        <is>
          <t>07/03/2026</t>
        </is>
      </c>
      <c r="B9" s="3" t="n">
        <v>1007</v>
      </c>
      <c r="C9" s="10">
        <f>VLOOKUP(B9;Cadastro!$A:$J;2;FALSE)</f>
        <v/>
      </c>
      <c r="D9" s="12">
        <f>VLOOKUP(B9;Cadastro!$A:$J;4;FALSE)</f>
        <v/>
      </c>
      <c r="E9" s="12">
        <f>VLOOKUP(B9;Cadastro!$A:$J;6;FALSE)</f>
        <v/>
      </c>
      <c r="F9" s="12">
        <f>VLOOKUP(B9;Cadastro!$A:$J;5;FALSE)</f>
        <v/>
      </c>
      <c r="G9" s="3" t="inlineStr">
        <is>
          <t>Normal</t>
        </is>
      </c>
      <c r="H9" s="13" t="n">
        <v>0.7916666666666666</v>
      </c>
      <c r="I9" s="13" t="n">
        <v>1.291666666666667</v>
      </c>
      <c r="J9" s="14" t="n">
        <v>1</v>
      </c>
      <c r="K9" s="15">
        <f>((I9-H9)*24)-J9</f>
        <v/>
      </c>
      <c r="L9" s="12">
        <f>IF(ABS(K9-12)&lt;0.01;"OK";"Ajustar")</f>
        <v/>
      </c>
      <c r="M9" s="15">
        <f>IF(H9&gt;=TIME(22;0;0);K9-J9;IF(I9&lt;=TIME(5;0;0);K9-J9;IF(H9&gt;=TIME(19;0;0);(22/24-H9)*24+(TIME(5;0;0)*24);0)))</f>
        <v/>
      </c>
      <c r="N9" s="16">
        <f>VLOOKUP(B9;Cadastro!$A:$J;8;FALSE)</f>
        <v/>
      </c>
      <c r="O9" s="17">
        <f>IF(VLOOKUP(B9;Cadastro!$A:$J;9;FALSE)="";Cadastro!$B$19;VLOOKUP(B9;Cadastro!$A:$J;9;FALSE))</f>
        <v/>
      </c>
      <c r="P9" s="18">
        <f>K9*N9</f>
        <v/>
      </c>
      <c r="Q9" s="16">
        <f>M9*N9*O9</f>
        <v/>
      </c>
      <c r="R9" s="18">
        <f>P9+Q9</f>
        <v/>
      </c>
      <c r="S9" s="10" t="inlineStr"/>
    </row>
    <row r="10">
      <c r="A10" s="3" t="inlineStr">
        <is>
          <t>08/03/2026</t>
        </is>
      </c>
      <c r="B10" s="3" t="n">
        <v>1008</v>
      </c>
      <c r="C10" s="8">
        <f>VLOOKUP(B10;Cadastro!$A:$J;2;FALSE)</f>
        <v/>
      </c>
      <c r="D10" s="19">
        <f>VLOOKUP(B10;Cadastro!$A:$J;4;FALSE)</f>
        <v/>
      </c>
      <c r="E10" s="19">
        <f>VLOOKUP(B10;Cadastro!$A:$J;6;FALSE)</f>
        <v/>
      </c>
      <c r="F10" s="19">
        <f>VLOOKUP(B10;Cadastro!$A:$J;5;FALSE)</f>
        <v/>
      </c>
      <c r="G10" s="3" t="inlineStr">
        <is>
          <t>Normal</t>
        </is>
      </c>
      <c r="H10" s="13" t="n">
        <v>0.8333333333333334</v>
      </c>
      <c r="I10" s="13" t="n">
        <v>1.333333333333333</v>
      </c>
      <c r="J10" s="14" t="n">
        <v>1</v>
      </c>
      <c r="K10" s="20">
        <f>((I10-H10)*24)-J10</f>
        <v/>
      </c>
      <c r="L10" s="19">
        <f>IF(ABS(K10-12)&lt;0.01;"OK";"Ajustar")</f>
        <v/>
      </c>
      <c r="M10" s="20">
        <f>IF(H10&gt;=TIME(22;0;0);K10-J10;IF(I10&lt;=TIME(5;0;0);K10-J10;IF(H10&gt;=TIME(19;0;0);(22/24-H10)*24+(TIME(5;0;0)*24);0)))</f>
        <v/>
      </c>
      <c r="N10" s="21">
        <f>VLOOKUP(B10;Cadastro!$A:$J;8;FALSE)</f>
        <v/>
      </c>
      <c r="O10" s="22">
        <f>IF(VLOOKUP(B10;Cadastro!$A:$J;9;FALSE)="";Cadastro!$B$19;VLOOKUP(B10;Cadastro!$A:$J;9;FALSE))</f>
        <v/>
      </c>
      <c r="P10" s="23">
        <f>K10*N10</f>
        <v/>
      </c>
      <c r="Q10" s="21">
        <f>M10*N10*O10</f>
        <v/>
      </c>
      <c r="R10" s="23">
        <f>P10+Q10</f>
        <v/>
      </c>
      <c r="S10" s="8" t="inlineStr"/>
    </row>
    <row r="11">
      <c r="A11" s="3" t="inlineStr">
        <is>
          <t>09/03/2026</t>
        </is>
      </c>
      <c r="B11" s="3" t="n">
        <v>1001</v>
      </c>
      <c r="C11" s="10">
        <f>VLOOKUP(B11;Cadastro!$A:$J;2;FALSE)</f>
        <v/>
      </c>
      <c r="D11" s="12">
        <f>VLOOKUP(B11;Cadastro!$A:$J;4;FALSE)</f>
        <v/>
      </c>
      <c r="E11" s="12">
        <f>VLOOKUP(B11;Cadastro!$A:$J;6;FALSE)</f>
        <v/>
      </c>
      <c r="F11" s="12">
        <f>VLOOKUP(B11;Cadastro!$A:$J;5;FALSE)</f>
        <v/>
      </c>
      <c r="G11" s="3" t="inlineStr">
        <is>
          <t>Domingo</t>
        </is>
      </c>
      <c r="H11" s="13" t="n">
        <v>0.7916666666666666</v>
      </c>
      <c r="I11" s="13" t="n">
        <v>1.291666666666667</v>
      </c>
      <c r="J11" s="14" t="n">
        <v>1</v>
      </c>
      <c r="K11" s="15">
        <f>((I11-H11)*24)-J11</f>
        <v/>
      </c>
      <c r="L11" s="12">
        <f>IF(ABS(K11-12)&lt;0.01;"OK";"Ajustar")</f>
        <v/>
      </c>
      <c r="M11" s="15">
        <f>IF(H11&gt;=TIME(22;0;0);K11-J11;IF(I11&lt;=TIME(5;0;0);K11-J11;IF(H11&gt;=TIME(19;0;0);(22/24-H11)*24+(TIME(5;0;0)*24);0)))</f>
        <v/>
      </c>
      <c r="N11" s="16">
        <f>VLOOKUP(B11;Cadastro!$A:$J;8;FALSE)</f>
        <v/>
      </c>
      <c r="O11" s="17">
        <f>IF(VLOOKUP(B11;Cadastro!$A:$J;9;FALSE)="";Cadastro!$B$19;VLOOKUP(B11;Cadastro!$A:$J;9;FALSE))</f>
        <v/>
      </c>
      <c r="P11" s="18">
        <f>K11*N11</f>
        <v/>
      </c>
      <c r="Q11" s="16">
        <f>M11*N11*O11</f>
        <v/>
      </c>
      <c r="R11" s="18">
        <f>P11+Q11</f>
        <v/>
      </c>
      <c r="S11" s="24" t="inlineStr">
        <is>
          <t>Troca autorizada</t>
        </is>
      </c>
    </row>
    <row r="12">
      <c r="A12" s="3" t="inlineStr">
        <is>
          <t>10/03/2026</t>
        </is>
      </c>
      <c r="B12" s="3" t="n">
        <v>1002</v>
      </c>
      <c r="C12" s="8">
        <f>VLOOKUP(B12;Cadastro!$A:$J;2;FALSE)</f>
        <v/>
      </c>
      <c r="D12" s="19">
        <f>VLOOKUP(B12;Cadastro!$A:$J;4;FALSE)</f>
        <v/>
      </c>
      <c r="E12" s="19">
        <f>VLOOKUP(B12;Cadastro!$A:$J;6;FALSE)</f>
        <v/>
      </c>
      <c r="F12" s="19">
        <f>VLOOKUP(B12;Cadastro!$A:$J;5;FALSE)</f>
        <v/>
      </c>
      <c r="G12" s="3" t="inlineStr">
        <is>
          <t>Normal</t>
        </is>
      </c>
      <c r="H12" s="13" t="n">
        <v>0.8333333333333334</v>
      </c>
      <c r="I12" s="13" t="n">
        <v>1.333333333333333</v>
      </c>
      <c r="J12" s="14" t="n">
        <v>1</v>
      </c>
      <c r="K12" s="20">
        <f>((I12-H12)*24)-J12</f>
        <v/>
      </c>
      <c r="L12" s="19">
        <f>IF(ABS(K12-12)&lt;0.01;"OK";"Ajustar")</f>
        <v/>
      </c>
      <c r="M12" s="20">
        <f>IF(H12&gt;=TIME(22;0;0);K12-J12;IF(I12&lt;=TIME(5;0;0);K12-J12;IF(H12&gt;=TIME(19;0;0);(22/24-H12)*24+(TIME(5;0;0)*24);0)))</f>
        <v/>
      </c>
      <c r="N12" s="21">
        <f>VLOOKUP(B12;Cadastro!$A:$J;8;FALSE)</f>
        <v/>
      </c>
      <c r="O12" s="22">
        <f>IF(VLOOKUP(B12;Cadastro!$A:$J;9;FALSE)="";Cadastro!$B$19;VLOOKUP(B12;Cadastro!$A:$J;9;FALSE))</f>
        <v/>
      </c>
      <c r="P12" s="23">
        <f>K12*N12</f>
        <v/>
      </c>
      <c r="Q12" s="21">
        <f>M12*N12*O12</f>
        <v/>
      </c>
      <c r="R12" s="23">
        <f>P12+Q12</f>
        <v/>
      </c>
      <c r="S12" s="8" t="inlineStr"/>
    </row>
    <row r="13">
      <c r="A13" s="6" t="inlineStr">
        <is>
          <t>TOTAIS</t>
        </is>
      </c>
      <c r="K13" s="25">
        <f>SUM(K3:K12)</f>
        <v/>
      </c>
      <c r="M13" s="25">
        <f>SUM(M3:M12)</f>
        <v/>
      </c>
      <c r="P13" s="26">
        <f>SUM(P3:P12)</f>
        <v/>
      </c>
      <c r="Q13" s="26">
        <f>SUM(Q3:Q12)</f>
        <v/>
      </c>
      <c r="R13" s="26">
        <f>SUM(R3:R12)</f>
        <v/>
      </c>
    </row>
  </sheetData>
  <mergeCells count="1">
    <mergeCell ref="A1:S1"/>
  </mergeCells>
  <conditionalFormatting sqref="L3:L12">
    <cfRule type="expression" priority="1" dxfId="0" stopIfTrue="1">
      <formula>L3="Ajustar"</formula>
    </cfRule>
    <cfRule type="expression" priority="2" dxfId="1" stopIfTrue="1">
      <formula>L3="OK"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6"/>
  <sheetViews>
    <sheetView workbookViewId="0">
      <selection activeCell="A1" sqref="A1"/>
    </sheetView>
  </sheetViews>
  <sheetFormatPr baseColWidth="8" defaultRowHeight="15"/>
  <cols>
    <col width="12" customWidth="1" min="1" max="1"/>
    <col width="26" customWidth="1" min="2" max="2"/>
    <col width="13" customWidth="1" min="3" max="3"/>
    <col width="13" customWidth="1" min="4" max="4"/>
    <col width="17" customWidth="1" min="5" max="5"/>
    <col width="17" customWidth="1" min="6" max="6"/>
    <col width="5" customWidth="1" min="7" max="7"/>
    <col width="22" customWidth="1" min="8" max="8"/>
    <col width="14" customWidth="1" min="9" max="9"/>
    <col width="5" customWidth="1" min="10" max="10"/>
    <col width="14" customWidth="1" min="11" max="11"/>
    <col width="16" customWidth="1" min="12" max="12"/>
  </cols>
  <sheetData>
    <row r="1" ht="34" customHeight="1">
      <c r="A1" s="1" t="inlineStr">
        <is>
          <t>DASHBOARD — ESCALA 12x36 | MARÇO 2026</t>
        </is>
      </c>
    </row>
    <row r="2">
      <c r="A2" s="6" t="inlineStr">
        <is>
          <t>INDICADORES GERAIS</t>
        </is>
      </c>
      <c r="B2" s="27" t="n"/>
      <c r="C2" s="27" t="n"/>
      <c r="D2" s="27" t="n"/>
      <c r="E2" s="27" t="n"/>
      <c r="F2" s="28" t="n"/>
    </row>
    <row r="3" ht="28" customHeight="1">
      <c r="A3" s="29" t="inlineStr">
        <is>
          <t>Total de Registros</t>
        </is>
      </c>
      <c r="B3" s="29" t="inlineStr">
        <is>
          <t>Total Horas Trab.</t>
        </is>
      </c>
      <c r="C3" s="29" t="inlineStr">
        <is>
          <t>Total Horas Noturnas</t>
        </is>
      </c>
      <c r="D3" s="29" t="inlineStr">
        <is>
          <t>Custo Base Total (R$)</t>
        </is>
      </c>
      <c r="E3" s="29" t="inlineStr">
        <is>
          <t>Custo Adic. Noturno (R$)</t>
        </is>
      </c>
      <c r="F3" s="29" t="inlineStr">
        <is>
          <t>Custo Total Geral (R$)</t>
        </is>
      </c>
    </row>
    <row r="4" ht="30" customHeight="1">
      <c r="A4" s="30">
        <f>COUNTA(Escala_12x36!B3:B12)</f>
        <v/>
      </c>
      <c r="B4" s="31">
        <f>SUM(Escala_12x36!K3:K12)</f>
        <v/>
      </c>
      <c r="C4" s="31">
        <f>SUM(Escala_12x36!M3:M12)</f>
        <v/>
      </c>
      <c r="D4" s="32">
        <f>SUM(Escala_12x36!P3:P12)</f>
        <v/>
      </c>
      <c r="E4" s="32">
        <f>SUM(Escala_12x36!Q3:Q12)</f>
        <v/>
      </c>
      <c r="F4" s="32">
        <f>SUM(Escala_12x36!R3:R12)</f>
        <v/>
      </c>
    </row>
    <row r="7">
      <c r="A7" s="6" t="inlineStr">
        <is>
          <t>RESUMO POR FUNCIONÁRIO</t>
        </is>
      </c>
      <c r="H7" s="2" t="inlineStr">
        <is>
          <t>Cargo</t>
        </is>
      </c>
      <c r="I7" s="2" t="inlineStr">
        <is>
          <t>Qtd. Registros</t>
        </is>
      </c>
      <c r="K7" s="2" t="inlineStr">
        <is>
          <t>Tipo de Dia</t>
        </is>
      </c>
      <c r="L7" s="2" t="inlineStr">
        <is>
          <t>Custo Total (R$)</t>
        </is>
      </c>
    </row>
    <row r="8">
      <c r="A8" s="2" t="inlineStr">
        <is>
          <t>Matrícula</t>
        </is>
      </c>
      <c r="B8" s="2" t="inlineStr">
        <is>
          <t>Nome</t>
        </is>
      </c>
      <c r="C8" s="2" t="inlineStr">
        <is>
          <t>Qtd. Turnos</t>
        </is>
      </c>
      <c r="D8" s="2" t="inlineStr">
        <is>
          <t>Horas Total</t>
        </is>
      </c>
      <c r="E8" s="2" t="inlineStr">
        <is>
          <t>Custo Total (R$)</t>
        </is>
      </c>
      <c r="F8" s="2" t="inlineStr">
        <is>
          <t>Tipo de Dia Mais Freq.</t>
        </is>
      </c>
      <c r="H8" s="8" t="inlineStr">
        <is>
          <t>Técnico de Enfermagem</t>
        </is>
      </c>
      <c r="I8" s="19">
        <f>COUNTIF(Escala_12x36!$D$3:$D$12;"Técnico de Enfermagem")</f>
        <v/>
      </c>
      <c r="K8" s="19" t="inlineStr">
        <is>
          <t>Normal</t>
        </is>
      </c>
      <c r="L8" s="21">
        <f>SUMIF(Escala_12x36!$G$3:$G$12;"Normal";Escala_12x36!$R$3:$R$12)</f>
        <v/>
      </c>
    </row>
    <row r="9">
      <c r="A9" s="19" t="n">
        <v>1001</v>
      </c>
      <c r="B9" s="8" t="inlineStr">
        <is>
          <t>Ana Paula Ribeiro</t>
        </is>
      </c>
      <c r="C9" s="19">
        <f>COUNTIF(Escala_12x36!$B$3:$B$12;A9)</f>
        <v/>
      </c>
      <c r="D9" s="20">
        <f>SUMIF(Escala_12x36!$B$3:$B$12;A9;Escala_12x36!$K$3:$K$12)</f>
        <v/>
      </c>
      <c r="E9" s="23">
        <f>SUMIF(Escala_12x36!$B$3:$B$12;A9;Escala_12x36!$R$3:$R$12)</f>
        <v/>
      </c>
      <c r="F9" s="19" t="inlineStr">
        <is>
          <t>Normal</t>
        </is>
      </c>
      <c r="H9" s="10" t="inlineStr">
        <is>
          <t>Vigilante</t>
        </is>
      </c>
      <c r="I9" s="12">
        <f>COUNTIF(Escala_12x36!$D$3:$D$12;"Vigilante")</f>
        <v/>
      </c>
      <c r="K9" s="12" t="inlineStr">
        <is>
          <t>Feriado</t>
        </is>
      </c>
      <c r="L9" s="16">
        <f>SUMIF(Escala_12x36!$G$3:$G$12;"Feriado";Escala_12x36!$R$3:$R$12)</f>
        <v/>
      </c>
    </row>
    <row r="10">
      <c r="A10" s="12" t="n">
        <v>1002</v>
      </c>
      <c r="B10" s="10" t="inlineStr">
        <is>
          <t>Bruno Henrique Souza</t>
        </is>
      </c>
      <c r="C10" s="12">
        <f>COUNTIF(Escala_12x36!$B$3:$B$12;A10)</f>
        <v/>
      </c>
      <c r="D10" s="15">
        <f>SUMIF(Escala_12x36!$B$3:$B$12;A10;Escala_12x36!$K$3:$K$12)</f>
        <v/>
      </c>
      <c r="E10" s="18">
        <f>SUMIF(Escala_12x36!$B$3:$B$12;A10;Escala_12x36!$R$3:$R$12)</f>
        <v/>
      </c>
      <c r="F10" s="12" t="inlineStr">
        <is>
          <t>Normal</t>
        </is>
      </c>
      <c r="H10" s="8" t="inlineStr">
        <is>
          <t>Operador de Portaria</t>
        </is>
      </c>
      <c r="I10" s="19">
        <f>COUNTIF(Escala_12x36!$D$3:$D$12;"Operador de Portaria")</f>
        <v/>
      </c>
      <c r="K10" s="19" t="inlineStr">
        <is>
          <t>Domingo</t>
        </is>
      </c>
      <c r="L10" s="21">
        <f>SUMIF(Escala_12x36!$G$3:$G$12;"Domingo";Escala_12x36!$R$3:$R$12)</f>
        <v/>
      </c>
    </row>
    <row r="11">
      <c r="A11" s="19" t="n">
        <v>1003</v>
      </c>
      <c r="B11" s="8" t="inlineStr">
        <is>
          <t>Carla Menezes</t>
        </is>
      </c>
      <c r="C11" s="19">
        <f>COUNTIF(Escala_12x36!$B$3:$B$12;A11)</f>
        <v/>
      </c>
      <c r="D11" s="20">
        <f>SUMIF(Escala_12x36!$B$3:$B$12;A11;Escala_12x36!$K$3:$K$12)</f>
        <v/>
      </c>
      <c r="E11" s="23">
        <f>SUMIF(Escala_12x36!$B$3:$B$12;A11;Escala_12x36!$R$3:$R$12)</f>
        <v/>
      </c>
      <c r="F11" s="19" t="inlineStr">
        <is>
          <t>Normal</t>
        </is>
      </c>
    </row>
    <row r="12">
      <c r="A12" s="12" t="n">
        <v>1004</v>
      </c>
      <c r="B12" s="10" t="inlineStr">
        <is>
          <t>Diego Almeida</t>
        </is>
      </c>
      <c r="C12" s="12">
        <f>COUNTIF(Escala_12x36!$B$3:$B$12;A12)</f>
        <v/>
      </c>
      <c r="D12" s="15">
        <f>SUMIF(Escala_12x36!$B$3:$B$12;A12;Escala_12x36!$K$3:$K$12)</f>
        <v/>
      </c>
      <c r="E12" s="18">
        <f>SUMIF(Escala_12x36!$B$3:$B$12;A12;Escala_12x36!$R$3:$R$12)</f>
        <v/>
      </c>
      <c r="F12" s="12" t="inlineStr">
        <is>
          <t>Normal</t>
        </is>
      </c>
    </row>
    <row r="13">
      <c r="A13" s="19" t="n">
        <v>1005</v>
      </c>
      <c r="B13" s="8" t="inlineStr">
        <is>
          <t>Fernanda Lima</t>
        </is>
      </c>
      <c r="C13" s="19">
        <f>COUNTIF(Escala_12x36!$B$3:$B$12;A13)</f>
        <v/>
      </c>
      <c r="D13" s="20">
        <f>SUMIF(Escala_12x36!$B$3:$B$12;A13;Escala_12x36!$K$3:$K$12)</f>
        <v/>
      </c>
      <c r="E13" s="23">
        <f>SUMIF(Escala_12x36!$B$3:$B$12;A13;Escala_12x36!$R$3:$R$12)</f>
        <v/>
      </c>
      <c r="F13" s="19" t="inlineStr">
        <is>
          <t>Normal</t>
        </is>
      </c>
    </row>
    <row r="14">
      <c r="A14" s="12" t="n">
        <v>1006</v>
      </c>
      <c r="B14" s="10" t="inlineStr">
        <is>
          <t>Gustavo Santos</t>
        </is>
      </c>
      <c r="C14" s="12">
        <f>COUNTIF(Escala_12x36!$B$3:$B$12;A14)</f>
        <v/>
      </c>
      <c r="D14" s="15">
        <f>SUMIF(Escala_12x36!$B$3:$B$12;A14;Escala_12x36!$K$3:$K$12)</f>
        <v/>
      </c>
      <c r="E14" s="18">
        <f>SUMIF(Escala_12x36!$B$3:$B$12;A14;Escala_12x36!$R$3:$R$12)</f>
        <v/>
      </c>
      <c r="F14" s="12" t="inlineStr">
        <is>
          <t>Normal</t>
        </is>
      </c>
    </row>
    <row r="15">
      <c r="A15" s="19" t="n">
        <v>1007</v>
      </c>
      <c r="B15" s="8" t="inlineStr">
        <is>
          <t>Helena Costa</t>
        </is>
      </c>
      <c r="C15" s="19">
        <f>COUNTIF(Escala_12x36!$B$3:$B$12;A15)</f>
        <v/>
      </c>
      <c r="D15" s="20">
        <f>SUMIF(Escala_12x36!$B$3:$B$12;A15;Escala_12x36!$K$3:$K$12)</f>
        <v/>
      </c>
      <c r="E15" s="23">
        <f>SUMIF(Escala_12x36!$B$3:$B$12;A15;Escala_12x36!$R$3:$R$12)</f>
        <v/>
      </c>
      <c r="F15" s="19" t="inlineStr">
        <is>
          <t>Normal</t>
        </is>
      </c>
    </row>
    <row r="16">
      <c r="A16" s="12" t="n">
        <v>1008</v>
      </c>
      <c r="B16" s="10" t="inlineStr">
        <is>
          <t>Igor Rocha</t>
        </is>
      </c>
      <c r="C16" s="12">
        <f>COUNTIF(Escala_12x36!$B$3:$B$12;A16)</f>
        <v/>
      </c>
      <c r="D16" s="15">
        <f>SUMIF(Escala_12x36!$B$3:$B$12;A16;Escala_12x36!$K$3:$K$12)</f>
        <v/>
      </c>
      <c r="E16" s="18">
        <f>SUMIF(Escala_12x36!$B$3:$B$12;A16;Escala_12x36!$R$3:$R$12)</f>
        <v/>
      </c>
      <c r="F16" s="12" t="inlineStr">
        <is>
          <t>Normal</t>
        </is>
      </c>
    </row>
  </sheetData>
  <mergeCells count="3">
    <mergeCell ref="A1:L1"/>
    <mergeCell ref="A2:F2"/>
    <mergeCell ref="A7:F7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16" customWidth="1" min="1" max="1"/>
    <col width="24" customWidth="1" min="2" max="2"/>
    <col width="14" customWidth="1" min="3" max="3"/>
    <col width="80" customWidth="1" min="4" max="4"/>
  </cols>
  <sheetData>
    <row r="1" ht="30" customHeight="1">
      <c r="A1" s="1" t="inlineStr">
        <is>
          <t>INSTRUÇÕES DE USO — PLANILHA ESCALA 12x36</t>
        </is>
      </c>
    </row>
    <row r="2">
      <c r="A2" s="2" t="inlineStr">
        <is>
          <t>Aba</t>
        </is>
      </c>
      <c r="B2" s="2" t="inlineStr">
        <is>
          <t>Campo/Seção</t>
        </is>
      </c>
      <c r="C2" s="2" t="inlineStr">
        <is>
          <t>Tipo</t>
        </is>
      </c>
      <c r="D2" s="2" t="inlineStr">
        <is>
          <t>Descrição</t>
        </is>
      </c>
    </row>
    <row r="3" ht="40" customHeight="1">
      <c r="A3" s="10" t="inlineStr">
        <is>
          <t>Cadastro</t>
        </is>
      </c>
      <c r="B3" s="10" t="inlineStr">
        <is>
          <t>Tabela de Funcionários</t>
        </is>
      </c>
      <c r="C3" s="10" t="inlineStr">
        <is>
          <t>Editável</t>
        </is>
      </c>
      <c r="D3" s="10" t="inlineStr">
        <is>
          <t>Preencha matrícula, nome, CPF, cargo, cidade, setor, regime, valor hora e adicional noturno. Esses dados alimentam as fórmulas VLOOKUP da aba Escala_12x36.</t>
        </is>
      </c>
    </row>
    <row r="4" ht="40" customHeight="1">
      <c r="A4" s="8" t="inlineStr">
        <is>
          <t>Cadastro</t>
        </is>
      </c>
      <c r="B4" s="8" t="inlineStr">
        <is>
          <t>Parâmetros</t>
        </is>
      </c>
      <c r="C4" s="8" t="inlineStr">
        <is>
          <t>Editável</t>
        </is>
      </c>
      <c r="D4" s="8" t="inlineStr">
        <is>
          <t>Defina as horas do turno (padrão 12h), horas de descanso (36h) e percentuais. O percentual noturno padrão (B19) é usado como fallback quando o funcionário não tem adicional próprio.</t>
        </is>
      </c>
    </row>
    <row r="5" ht="40" customHeight="1">
      <c r="A5" s="10" t="inlineStr">
        <is>
          <t>Escala_12x36</t>
        </is>
      </c>
      <c r="B5" s="10" t="inlineStr">
        <is>
          <t>Data</t>
        </is>
      </c>
      <c r="C5" s="10" t="inlineStr">
        <is>
          <t>Input (amarelo)</t>
        </is>
      </c>
      <c r="D5" s="10" t="inlineStr">
        <is>
          <t>Digite a data no formato DD/MM/AAAA.</t>
        </is>
      </c>
    </row>
    <row r="6" ht="40" customHeight="1">
      <c r="A6" s="8" t="inlineStr">
        <is>
          <t>Escala_12x36</t>
        </is>
      </c>
      <c r="B6" s="8" t="inlineStr">
        <is>
          <t>Matrícula</t>
        </is>
      </c>
      <c r="C6" s="8" t="inlineStr">
        <is>
          <t>Input (amarelo)</t>
        </is>
      </c>
      <c r="D6" s="8" t="inlineStr">
        <is>
          <t>Digite a matrícula do funcionário cadastrado. Os campos Nome, Cargo, Setor e Cidade são preenchidos automaticamente por VLOOKUP.</t>
        </is>
      </c>
    </row>
    <row r="7" ht="40" customHeight="1">
      <c r="A7" s="10" t="inlineStr">
        <is>
          <t>Escala_12x36</t>
        </is>
      </c>
      <c r="B7" s="10" t="inlineStr">
        <is>
          <t>Tipo de Dia</t>
        </is>
      </c>
      <c r="C7" s="10" t="inlineStr">
        <is>
          <t>Input (amarelo)</t>
        </is>
      </c>
      <c r="D7" s="10" t="inlineStr">
        <is>
          <t>Selecione: Normal, Feriado ou Domingo. Usado para filtros e relatórios no Dashboard.</t>
        </is>
      </c>
    </row>
    <row r="8" ht="40" customHeight="1">
      <c r="A8" s="8" t="inlineStr">
        <is>
          <t>Escala_12x36</t>
        </is>
      </c>
      <c r="B8" s="8" t="inlineStr">
        <is>
          <t>Início / Fim Turno</t>
        </is>
      </c>
      <c r="C8" s="8" t="inlineStr">
        <is>
          <t>Input (amarelo)</t>
        </is>
      </c>
      <c r="D8" s="8" t="inlineStr">
        <is>
          <t>Informe os horários no formato hh:mm. Para turnos que cruzam meia-noite, o fim deve ser registrado como tempo acumulado (ex.: 31:00 = 7h do dia seguinte).</t>
        </is>
      </c>
    </row>
    <row r="9" ht="40" customHeight="1">
      <c r="A9" s="10" t="inlineStr">
        <is>
          <t>Escala_12x36</t>
        </is>
      </c>
      <c r="B9" s="10" t="inlineStr">
        <is>
          <t>Intervalo (h)</t>
        </is>
      </c>
      <c r="C9" s="10" t="inlineStr">
        <is>
          <t>Input (amarelo)</t>
        </is>
      </c>
      <c r="D9" s="10" t="inlineStr">
        <is>
          <t>Informe o intervalo de descanso em horas (padrão 1,0h). Descontado automaticamente das horas trabalhadas.</t>
        </is>
      </c>
    </row>
    <row r="10" ht="40" customHeight="1">
      <c r="A10" s="8" t="inlineStr">
        <is>
          <t>Escala_12x36</t>
        </is>
      </c>
      <c r="B10" s="8" t="inlineStr">
        <is>
          <t>Horas Trabalhadas</t>
        </is>
      </c>
      <c r="C10" s="8" t="inlineStr">
        <is>
          <t>Fórmula</t>
        </is>
      </c>
      <c r="D10" s="8" t="inlineStr">
        <is>
          <t>Calculado automaticamente: ((Fim - Início) × 24) - Intervalo.</t>
        </is>
      </c>
    </row>
    <row r="11" ht="40" customHeight="1">
      <c r="A11" s="10" t="inlineStr">
        <is>
          <t>Escala_12x36</t>
        </is>
      </c>
      <c r="B11" s="10" t="inlineStr">
        <is>
          <t>Turno Válido 12x36?</t>
        </is>
      </c>
      <c r="C11" s="10" t="inlineStr">
        <is>
          <t>Fórmula</t>
        </is>
      </c>
      <c r="D11" s="10" t="inlineStr">
        <is>
          <t>Exibe OK se as horas trabalhadas forem ~12h, ou Ajustar (em vermelho) caso contrário.</t>
        </is>
      </c>
    </row>
    <row r="12" ht="40" customHeight="1">
      <c r="A12" s="8" t="inlineStr">
        <is>
          <t>Escala_12x36</t>
        </is>
      </c>
      <c r="B12" s="8" t="inlineStr">
        <is>
          <t>Horas Noturnas</t>
        </is>
      </c>
      <c r="C12" s="8" t="inlineStr">
        <is>
          <t>Fórmula</t>
        </is>
      </c>
      <c r="D12" s="8" t="inlineStr">
        <is>
          <t>Estimativa simplificada das horas entre 22:00 e 05:00 trabalhadas no turno.</t>
        </is>
      </c>
    </row>
    <row r="13" ht="40" customHeight="1">
      <c r="A13" s="10" t="inlineStr">
        <is>
          <t>Escala_12x36</t>
        </is>
      </c>
      <c r="B13" s="10" t="inlineStr">
        <is>
          <t>Custo Base</t>
        </is>
      </c>
      <c r="C13" s="10" t="inlineStr">
        <is>
          <t>Fórmula</t>
        </is>
      </c>
      <c r="D13" s="10" t="inlineStr">
        <is>
          <t>Horas Trabalhadas × Valor Hora.</t>
        </is>
      </c>
    </row>
    <row r="14" ht="40" customHeight="1">
      <c r="A14" s="8" t="inlineStr">
        <is>
          <t>Escala_12x36</t>
        </is>
      </c>
      <c r="B14" s="8" t="inlineStr">
        <is>
          <t>Custo Adic. Noturno</t>
        </is>
      </c>
      <c r="C14" s="8" t="inlineStr">
        <is>
          <t>Fórmula</t>
        </is>
      </c>
      <c r="D14" s="8" t="inlineStr">
        <is>
          <t>Horas Noturnas × Valor Hora × Adicional Noturno (%).</t>
        </is>
      </c>
    </row>
    <row r="15" ht="40" customHeight="1">
      <c r="A15" s="10" t="inlineStr">
        <is>
          <t>Escala_12x36</t>
        </is>
      </c>
      <c r="B15" s="10" t="inlineStr">
        <is>
          <t>Custo Total</t>
        </is>
      </c>
      <c r="C15" s="10" t="inlineStr">
        <is>
          <t>Fórmula</t>
        </is>
      </c>
      <c r="D15" s="10" t="inlineStr">
        <is>
          <t>Custo Base + Custo Adicional Noturno.</t>
        </is>
      </c>
    </row>
    <row r="16" ht="40" customHeight="1">
      <c r="A16" s="8" t="inlineStr">
        <is>
          <t>Dashboard</t>
        </is>
      </c>
      <c r="B16" s="8" t="inlineStr">
        <is>
          <t>Indicadores Gerais</t>
        </is>
      </c>
      <c r="C16" s="8" t="inlineStr">
        <is>
          <t>Automático</t>
        </is>
      </c>
      <c r="D16" s="8" t="inlineStr">
        <is>
          <t>KPIs calculados automaticamente com base nos registros da aba Escala_12x36.</t>
        </is>
      </c>
    </row>
    <row r="17" ht="40" customHeight="1">
      <c r="A17" s="10" t="inlineStr">
        <is>
          <t>Dashboard</t>
        </is>
      </c>
      <c r="B17" s="10" t="inlineStr">
        <is>
          <t>Resumo por Funcionário</t>
        </is>
      </c>
      <c r="C17" s="10" t="inlineStr">
        <is>
          <t>Automático</t>
        </is>
      </c>
      <c r="D17" s="10" t="inlineStr">
        <is>
          <t>Consolida quantidade de turnos, horas e custo total por matrícula usando COUNTIF e SUMIF.</t>
        </is>
      </c>
    </row>
    <row r="18" ht="40" customHeight="1">
      <c r="A18" s="8" t="inlineStr">
        <is>
          <t>Dashboard</t>
        </is>
      </c>
      <c r="B18" s="8" t="inlineStr">
        <is>
          <t>Gráficos</t>
        </is>
      </c>
      <c r="C18" s="8" t="inlineStr">
        <is>
          <t>Automático</t>
        </is>
      </c>
      <c r="D18" s="8" t="inlineStr">
        <is>
          <t>Pizza: distribuição de registros por cargo. Barras: custo total por tipo de dia.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2026-04-20T10:07:41Z</dcterms:created>
  <dcterms:modified xmlns:dcterms="http://purl.org/dc/terms/" xmlns:xsi="http://www.w3.org/2001/XMLSchema-instance" xsi:type="dcterms:W3CDTF">2026-04-20T10:07:41Z</dcterms:modified>
</cp:coreProperties>
</file>