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tivos" sheetId="1" state="visible" r:id="rId1"/>
    <sheet xmlns:r="http://schemas.openxmlformats.org/officeDocument/2006/relationships" name="Tabela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$&quot;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4"/>
    </font>
    <font>
      <name val="Calibri"/>
      <b val="1"/>
      <color rgb="00FFFFFF"/>
      <sz val="13"/>
    </font>
    <font>
      <name val="Calibri"/>
      <i val="1"/>
      <color rgb="006B7280"/>
      <sz val="9"/>
    </font>
    <font>
      <name val="Calibri"/>
      <b val="1"/>
      <color rgb="00FFFFFF"/>
      <sz val="10"/>
    </font>
    <font>
      <name val="Calibri"/>
      <b val="1"/>
      <color rgb="000F766E"/>
      <sz val="13"/>
    </font>
    <font>
      <name val="Calibri"/>
      <i val="1"/>
      <color rgb="009CA3AF"/>
      <sz val="9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ECAC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1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1" fontId="3" fillId="3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10" fontId="3" fillId="5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right" vertical="center"/>
    </xf>
    <xf numFmtId="1" fontId="3" fillId="5" borderId="1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6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164" fontId="8" fillId="3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/>
    </xf>
    <xf numFmtId="164" fontId="7" fillId="2" borderId="1" applyAlignment="1" pivotButton="0" quotePrefix="0" xfId="0">
      <alignment horizontal="right" vertical="center"/>
    </xf>
    <xf numFmtId="10" fontId="7" fillId="2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center" vertical="center"/>
    </xf>
    <xf numFmtId="164" fontId="3" fillId="7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 wrapText="1"/>
    </xf>
    <xf numFmtId="0" fontId="9" fillId="0" borderId="0" pivotButton="0" quotePrefix="0" xfId="0"/>
  </cellXfs>
  <cellStyles count="1">
    <cellStyle name="Normal" xfId="0" builtinId="0" hidden="0"/>
  </cellStyles>
  <dxfs count="1">
    <dxf>
      <font>
        <name val="Calibri"/>
        <b val="1"/>
        <color rgb="00DC2626"/>
        <sz val="10"/>
      </font>
      <fill>
        <patternFill patternType="solid">
          <f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de Aquisição por Categoria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'Dashboard'!B7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'Dashboard'!$A$8:$A$13</f>
            </numRef>
          </cat>
          <val>
            <numRef>
              <f>'Dashboard'!$B$8:$B$13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Depreciação Acumulada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'Dashboard'!C7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'Dashboard'!$A$8:$A$13</f>
            </numRef>
          </cat>
          <val>
            <numRef>
              <f>'Dashboard'!$C$8:$C$13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22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1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8" customWidth="1" min="2" max="2"/>
    <col width="22" customWidth="1" min="3" max="3"/>
    <col width="18" customWidth="1" min="4" max="4"/>
    <col width="22" customWidth="1" min="5" max="5"/>
    <col width="14" customWidth="1" min="6" max="6"/>
    <col width="24" customWidth="1" min="7" max="7"/>
    <col width="18" customWidth="1" min="8" max="8"/>
    <col width="12" customWidth="1" min="9" max="9"/>
    <col width="16" customWidth="1" min="10" max="10"/>
    <col width="18" customWidth="1" min="11" max="11"/>
    <col width="18" customWidth="1" min="12" max="12"/>
    <col width="16" customWidth="1" min="13" max="13"/>
    <col width="14" customWidth="1" min="14" max="14"/>
    <col width="10" customWidth="1" min="15" max="15"/>
    <col width="12" customWidth="1" min="16" max="16"/>
    <col width="18" customWidth="1" min="17" max="17"/>
    <col width="18" customWidth="1" min="18" max="18"/>
    <col width="18" customWidth="1" min="19" max="19"/>
    <col width="14" customWidth="1" min="20" max="20"/>
    <col width="22" customWidth="1" min="21" max="21"/>
    <col width="24" customWidth="1" min="22" max="22"/>
  </cols>
  <sheetData>
    <row r="1" ht="32" customHeight="1">
      <c r="A1" s="1" t="inlineStr">
        <is>
          <t>📋 CONTROLE DE DEPRECIAÇÃO DE ATIVOS IMOBILIZADOS</t>
        </is>
      </c>
    </row>
    <row r="2" ht="28" customHeight="1">
      <c r="A2" s="2" t="inlineStr">
        <is>
          <t>ID Ativo</t>
        </is>
      </c>
      <c r="B2" s="2" t="inlineStr">
        <is>
          <t>Descrição do Ativo</t>
        </is>
      </c>
      <c r="C2" s="2" t="inlineStr">
        <is>
          <t>Categoria</t>
        </is>
      </c>
      <c r="D2" s="2" t="inlineStr">
        <is>
          <t>Centro de Custo</t>
        </is>
      </c>
      <c r="E2" s="2" t="inlineStr">
        <is>
          <t>Responsável</t>
        </is>
      </c>
      <c r="F2" s="2" t="inlineStr">
        <is>
          <t>Cidade/UF</t>
        </is>
      </c>
      <c r="G2" s="2" t="inlineStr">
        <is>
          <t>Fornecedor</t>
        </is>
      </c>
      <c r="H2" s="2" t="inlineStr">
        <is>
          <t>CNPJ Fornecedor</t>
        </is>
      </c>
      <c r="I2" s="2" t="inlineStr">
        <is>
          <t>NF-e</t>
        </is>
      </c>
      <c r="J2" s="2" t="inlineStr">
        <is>
          <t>Data Aquisição</t>
        </is>
      </c>
      <c r="K2" s="2" t="inlineStr">
        <is>
          <t>Início Depreciação</t>
        </is>
      </c>
      <c r="L2" s="2" t="inlineStr">
        <is>
          <t>Valor Aquisição (R$)</t>
        </is>
      </c>
      <c r="M2" s="2" t="inlineStr">
        <is>
          <t>Valor Residual (R$)</t>
        </is>
      </c>
      <c r="N2" s="2" t="inlineStr">
        <is>
          <t>Vida Útil (meses)</t>
        </is>
      </c>
      <c r="O2" s="2" t="inlineStr">
        <is>
          <t>Método</t>
        </is>
      </c>
      <c r="P2" s="2" t="inlineStr">
        <is>
          <t>Taxa Anual (%)</t>
        </is>
      </c>
      <c r="Q2" s="2" t="inlineStr">
        <is>
          <t>Deprec. Mensal (R$)</t>
        </is>
      </c>
      <c r="R2" s="2" t="inlineStr">
        <is>
          <t>Deprec. Acumulada (R$)</t>
        </is>
      </c>
      <c r="S2" s="2" t="inlineStr">
        <is>
          <t>Valor Contábil (R$)</t>
        </is>
      </c>
      <c r="T2" s="2" t="inlineStr">
        <is>
          <t>Meses Depreciados</t>
        </is>
      </c>
      <c r="U2" s="2" t="inlineStr">
        <is>
          <t>Status</t>
        </is>
      </c>
      <c r="V2" s="2" t="inlineStr">
        <is>
          <t>Observações</t>
        </is>
      </c>
    </row>
    <row r="3" ht="20" customHeight="1">
      <c r="A3" s="3" t="inlineStr">
        <is>
          <t>AT-0001</t>
        </is>
      </c>
      <c r="B3" s="4" t="inlineStr">
        <is>
          <t>Notebook Dell Latitude</t>
        </is>
      </c>
      <c r="C3" s="5" t="inlineStr">
        <is>
          <t>Informática</t>
        </is>
      </c>
      <c r="D3" s="5" t="inlineStr">
        <is>
          <t>CC02 TI</t>
        </is>
      </c>
      <c r="E3" s="5" t="inlineStr">
        <is>
          <t>Ana Paula Souza</t>
        </is>
      </c>
      <c r="F3" s="4" t="inlineStr">
        <is>
          <t>São Paulo/SP</t>
        </is>
      </c>
      <c r="G3" s="4" t="inlineStr">
        <is>
          <t>TechSul Informática LTDA</t>
        </is>
      </c>
      <c r="H3" s="6" t="inlineStr">
        <is>
          <t>12.345.678/0001-99</t>
        </is>
      </c>
      <c r="I3" s="6" t="inlineStr">
        <is>
          <t>NF-52301</t>
        </is>
      </c>
      <c r="J3" s="7" t="inlineStr">
        <is>
          <t>15/02/2023</t>
        </is>
      </c>
      <c r="K3" s="7" t="inlineStr">
        <is>
          <t>15/02/2023</t>
        </is>
      </c>
      <c r="L3" s="8" t="n">
        <v>6800</v>
      </c>
      <c r="M3" s="8" t="n">
        <v>680</v>
      </c>
      <c r="N3" s="7">
        <f>IFERROR(VLOOKUP(C2,Tabelas!$A:$B,2,FALSE),0)</f>
        <v/>
      </c>
      <c r="O3" s="6" t="inlineStr">
        <is>
          <t>Linear</t>
        </is>
      </c>
      <c r="P3" s="9">
        <f>IF(N2&gt;0,12/N2,0)</f>
        <v/>
      </c>
      <c r="Q3" s="10">
        <f>IF(N2&gt;0,(L2-M2)/N2,0)</f>
        <v/>
      </c>
      <c r="R3" s="10">
        <f>MIN((L2-M2),Q2*T2)</f>
        <v/>
      </c>
      <c r="S3" s="10">
        <f>MAX(M2,L2-R2)</f>
        <v/>
      </c>
      <c r="T3" s="11">
        <f>IF(TODAY()&lt;K2,0,MIN(N2,DATEDIF(K2,TODAY(),"m")))</f>
        <v/>
      </c>
      <c r="U3" s="6">
        <f>IF(TODAY()&lt;K2,"Não iniciado",IF(T2&gt;=N2,"Totalmente depreciado","Em depreciação"))</f>
        <v/>
      </c>
      <c r="V3" s="5" t="inlineStr"/>
    </row>
    <row r="4" ht="20" customHeight="1">
      <c r="A4" s="12" t="inlineStr">
        <is>
          <t>AT-0002</t>
        </is>
      </c>
      <c r="B4" s="13" t="inlineStr">
        <is>
          <t>Veículo Utilitário Fiat Strada</t>
        </is>
      </c>
      <c r="C4" s="5" t="inlineStr">
        <is>
          <t>Veículos</t>
        </is>
      </c>
      <c r="D4" s="5" t="inlineStr">
        <is>
          <t>CC04 Logística</t>
        </is>
      </c>
      <c r="E4" s="5" t="inlineStr">
        <is>
          <t>Bruno Henrique Lima</t>
        </is>
      </c>
      <c r="F4" s="13" t="inlineStr">
        <is>
          <t>Campinas/SP</t>
        </is>
      </c>
      <c r="G4" s="13" t="inlineStr">
        <is>
          <t>Fiat Automóveis SA</t>
        </is>
      </c>
      <c r="H4" s="14" t="inlineStr">
        <is>
          <t>11.234.567/0001-55</t>
        </is>
      </c>
      <c r="I4" s="14" t="inlineStr">
        <is>
          <t>NF-18772</t>
        </is>
      </c>
      <c r="J4" s="7" t="inlineStr">
        <is>
          <t>10/07/2022</t>
        </is>
      </c>
      <c r="K4" s="7" t="inlineStr">
        <is>
          <t>10/07/2022</t>
        </is>
      </c>
      <c r="L4" s="8" t="n">
        <v>118000</v>
      </c>
      <c r="M4" s="8" t="n">
        <v>11800</v>
      </c>
      <c r="N4" s="7">
        <f>IFERROR(VLOOKUP(C3,Tabelas!$A:$B,2,FALSE),0)</f>
        <v/>
      </c>
      <c r="O4" s="14" t="inlineStr">
        <is>
          <t>Linear</t>
        </is>
      </c>
      <c r="P4" s="15">
        <f>IF(N3&gt;0,12/N3,0)</f>
        <v/>
      </c>
      <c r="Q4" s="16">
        <f>IF(N3&gt;0,(L3-M3)/N3,0)</f>
        <v/>
      </c>
      <c r="R4" s="16">
        <f>MIN((L3-M3),Q3*T3)</f>
        <v/>
      </c>
      <c r="S4" s="16">
        <f>MAX(M3,L3-R3)</f>
        <v/>
      </c>
      <c r="T4" s="17">
        <f>IF(TODAY()&lt;K3,0,MIN(N3,DATEDIF(K3,TODAY(),"m")))</f>
        <v/>
      </c>
      <c r="U4" s="14">
        <f>IF(TODAY()&lt;K3,"Não iniciado",IF(T3&gt;=N3,"Totalmente depreciado","Em depreciação"))</f>
        <v/>
      </c>
      <c r="V4" s="5" t="inlineStr"/>
    </row>
    <row r="5" ht="20" customHeight="1">
      <c r="A5" s="3" t="inlineStr">
        <is>
          <t>AT-0003</t>
        </is>
      </c>
      <c r="B5" s="4" t="inlineStr">
        <is>
          <t>Ar-Condicionado Split 24k BTU</t>
        </is>
      </c>
      <c r="C5" s="5" t="inlineStr">
        <is>
          <t>Instalações</t>
        </is>
      </c>
      <c r="D5" s="5" t="inlineStr">
        <is>
          <t>CC01 Administração</t>
        </is>
      </c>
      <c r="E5" s="5" t="inlineStr">
        <is>
          <t>Camila Ferreira</t>
        </is>
      </c>
      <c r="F5" s="4" t="inlineStr">
        <is>
          <t>Rio de Janeiro/RJ</t>
        </is>
      </c>
      <c r="G5" s="4" t="inlineStr">
        <is>
          <t>Eletrofrio Comércio LTDA</t>
        </is>
      </c>
      <c r="H5" s="6" t="inlineStr">
        <is>
          <t>22.345.678/0001-11</t>
        </is>
      </c>
      <c r="I5" s="6" t="inlineStr">
        <is>
          <t>NF-30045</t>
        </is>
      </c>
      <c r="J5" s="7" t="inlineStr">
        <is>
          <t>03/03/2022</t>
        </is>
      </c>
      <c r="K5" s="7" t="inlineStr">
        <is>
          <t>03/03/2022</t>
        </is>
      </c>
      <c r="L5" s="8" t="n">
        <v>4200</v>
      </c>
      <c r="M5" s="8" t="n">
        <v>420</v>
      </c>
      <c r="N5" s="7">
        <f>IFERROR(VLOOKUP(C4,Tabelas!$A:$B,2,FALSE),0)</f>
        <v/>
      </c>
      <c r="O5" s="6" t="inlineStr">
        <is>
          <t>Linear</t>
        </is>
      </c>
      <c r="P5" s="9">
        <f>IF(N4&gt;0,12/N4,0)</f>
        <v/>
      </c>
      <c r="Q5" s="10">
        <f>IF(N4&gt;0,(L4-M4)/N4,0)</f>
        <v/>
      </c>
      <c r="R5" s="10">
        <f>MIN((L4-M4),Q4*T4)</f>
        <v/>
      </c>
      <c r="S5" s="10">
        <f>MAX(M4,L4-R4)</f>
        <v/>
      </c>
      <c r="T5" s="11">
        <f>IF(TODAY()&lt;K4,0,MIN(N4,DATEDIF(K4,TODAY(),"m")))</f>
        <v/>
      </c>
      <c r="U5" s="6">
        <f>IF(TODAY()&lt;K4,"Não iniciado",IF(T4&gt;=N4,"Totalmente depreciado","Em depreciação"))</f>
        <v/>
      </c>
      <c r="V5" s="5" t="inlineStr"/>
    </row>
    <row r="6" ht="20" customHeight="1">
      <c r="A6" s="12" t="inlineStr">
        <is>
          <t>AT-0004</t>
        </is>
      </c>
      <c r="B6" s="13" t="inlineStr">
        <is>
          <t>Impressora Multifuncional HP</t>
        </is>
      </c>
      <c r="C6" s="5" t="inlineStr">
        <is>
          <t>Informática</t>
        </is>
      </c>
      <c r="D6" s="5" t="inlineStr">
        <is>
          <t>CC02 TI</t>
        </is>
      </c>
      <c r="E6" s="5" t="inlineStr">
        <is>
          <t>Diego Martins</t>
        </is>
      </c>
      <c r="F6" s="13" t="inlineStr">
        <is>
          <t>Curitiba/PR</t>
        </is>
      </c>
      <c r="G6" s="13" t="inlineStr">
        <is>
          <t>HP Brasil Distribuidora</t>
        </is>
      </c>
      <c r="H6" s="14" t="inlineStr">
        <is>
          <t>33.456.789/0001-22</t>
        </is>
      </c>
      <c r="I6" s="14" t="inlineStr">
        <is>
          <t>NF-77012</t>
        </is>
      </c>
      <c r="J6" s="7" t="inlineStr">
        <is>
          <t>20/11/2021</t>
        </is>
      </c>
      <c r="K6" s="7" t="inlineStr">
        <is>
          <t>20/11/2021</t>
        </is>
      </c>
      <c r="L6" s="8" t="n">
        <v>3500</v>
      </c>
      <c r="M6" s="8" t="n">
        <v>350</v>
      </c>
      <c r="N6" s="7">
        <f>IFERROR(VLOOKUP(C5,Tabelas!$A:$B,2,FALSE),0)</f>
        <v/>
      </c>
      <c r="O6" s="14" t="inlineStr">
        <is>
          <t>Linear</t>
        </is>
      </c>
      <c r="P6" s="15">
        <f>IF(N5&gt;0,12/N5,0)</f>
        <v/>
      </c>
      <c r="Q6" s="16">
        <f>IF(N5&gt;0,(L5-M5)/N5,0)</f>
        <v/>
      </c>
      <c r="R6" s="16">
        <f>MIN((L5-M5),Q5*T5)</f>
        <v/>
      </c>
      <c r="S6" s="16">
        <f>MAX(M5,L5-R5)</f>
        <v/>
      </c>
      <c r="T6" s="17">
        <f>IF(TODAY()&lt;K5,0,MIN(N5,DATEDIF(K5,TODAY(),"m")))</f>
        <v/>
      </c>
      <c r="U6" s="14">
        <f>IF(TODAY()&lt;K5,"Não iniciado",IF(T5&gt;=N5,"Totalmente depreciado","Em depreciação"))</f>
        <v/>
      </c>
      <c r="V6" s="5" t="inlineStr"/>
    </row>
    <row r="7" ht="20" customHeight="1">
      <c r="A7" s="3" t="inlineStr">
        <is>
          <t>AT-0005</t>
        </is>
      </c>
      <c r="B7" s="4" t="inlineStr">
        <is>
          <t>Móveis de Escritório (Conjunto)</t>
        </is>
      </c>
      <c r="C7" s="5" t="inlineStr">
        <is>
          <t>Móveis e Utensílios</t>
        </is>
      </c>
      <c r="D7" s="5" t="inlineStr">
        <is>
          <t>CC01 Administração</t>
        </is>
      </c>
      <c r="E7" s="5" t="inlineStr">
        <is>
          <t>Fernanda Almeida</t>
        </is>
      </c>
      <c r="F7" s="4" t="inlineStr">
        <is>
          <t>Belo Horizonte/MG</t>
        </is>
      </c>
      <c r="G7" s="4" t="inlineStr">
        <is>
          <t>Móbila Escritórios LTDA</t>
        </is>
      </c>
      <c r="H7" s="6" t="inlineStr">
        <is>
          <t>44.567.890/0001-33</t>
        </is>
      </c>
      <c r="I7" s="6" t="inlineStr">
        <is>
          <t>NF-65410</t>
        </is>
      </c>
      <c r="J7" s="7" t="inlineStr">
        <is>
          <t>05/01/2020</t>
        </is>
      </c>
      <c r="K7" s="7" t="inlineStr">
        <is>
          <t>05/01/2020</t>
        </is>
      </c>
      <c r="L7" s="8" t="n">
        <v>12000</v>
      </c>
      <c r="M7" s="8" t="n">
        <v>1200</v>
      </c>
      <c r="N7" s="7">
        <f>IFERROR(VLOOKUP(C6,Tabelas!$A:$B,2,FALSE),0)</f>
        <v/>
      </c>
      <c r="O7" s="6" t="inlineStr">
        <is>
          <t>Linear</t>
        </is>
      </c>
      <c r="P7" s="9">
        <f>IF(N6&gt;0,12/N6,0)</f>
        <v/>
      </c>
      <c r="Q7" s="10">
        <f>IF(N6&gt;0,(L6-M6)/N6,0)</f>
        <v/>
      </c>
      <c r="R7" s="10">
        <f>MIN((L6-M6),Q6*T6)</f>
        <v/>
      </c>
      <c r="S7" s="10">
        <f>MAX(M6,L6-R6)</f>
        <v/>
      </c>
      <c r="T7" s="11">
        <f>IF(TODAY()&lt;K6,0,MIN(N6,DATEDIF(K6,TODAY(),"m")))</f>
        <v/>
      </c>
      <c r="U7" s="6">
        <f>IF(TODAY()&lt;K6,"Não iniciado",IF(T6&gt;=N6,"Totalmente depreciado","Em depreciação"))</f>
        <v/>
      </c>
      <c r="V7" s="5" t="inlineStr"/>
    </row>
    <row r="8" ht="20" customHeight="1">
      <c r="A8" s="12" t="inlineStr">
        <is>
          <t>AT-0006</t>
        </is>
      </c>
      <c r="B8" s="13" t="inlineStr">
        <is>
          <t>Servidor Rack Dell PowerEdge</t>
        </is>
      </c>
      <c r="C8" s="5" t="inlineStr">
        <is>
          <t>Informática</t>
        </is>
      </c>
      <c r="D8" s="5" t="inlineStr">
        <is>
          <t>CC02 TI</t>
        </is>
      </c>
      <c r="E8" s="5" t="inlineStr">
        <is>
          <t>Gustavo Rocha</t>
        </is>
      </c>
      <c r="F8" s="13" t="inlineStr">
        <is>
          <t>Barueri/SP</t>
        </is>
      </c>
      <c r="G8" s="13" t="inlineStr">
        <is>
          <t>TechSul Informática LTDA</t>
        </is>
      </c>
      <c r="H8" s="14" t="inlineStr">
        <is>
          <t>12.345.678/0001-99</t>
        </is>
      </c>
      <c r="I8" s="14" t="inlineStr">
        <is>
          <t>NF-55890</t>
        </is>
      </c>
      <c r="J8" s="7" t="inlineStr">
        <is>
          <t>12/05/2023</t>
        </is>
      </c>
      <c r="K8" s="7" t="inlineStr">
        <is>
          <t>12/05/2023</t>
        </is>
      </c>
      <c r="L8" s="8" t="n">
        <v>38000</v>
      </c>
      <c r="M8" s="8" t="n">
        <v>3800</v>
      </c>
      <c r="N8" s="7">
        <f>IFERROR(VLOOKUP(C7,Tabelas!$A:$B,2,FALSE),0)</f>
        <v/>
      </c>
      <c r="O8" s="14" t="inlineStr">
        <is>
          <t>Linear</t>
        </is>
      </c>
      <c r="P8" s="15">
        <f>IF(N7&gt;0,12/N7,0)</f>
        <v/>
      </c>
      <c r="Q8" s="16">
        <f>IF(N7&gt;0,(L7-M7)/N7,0)</f>
        <v/>
      </c>
      <c r="R8" s="16">
        <f>MIN((L7-M7),Q7*T7)</f>
        <v/>
      </c>
      <c r="S8" s="16">
        <f>MAX(M7,L7-R7)</f>
        <v/>
      </c>
      <c r="T8" s="17">
        <f>IF(TODAY()&lt;K7,0,MIN(N7,DATEDIF(K7,TODAY(),"m")))</f>
        <v/>
      </c>
      <c r="U8" s="14">
        <f>IF(TODAY()&lt;K7,"Não iniciado",IF(T7&gt;=N7,"Totalmente depreciado","Em depreciação"))</f>
        <v/>
      </c>
      <c r="V8" s="5" t="inlineStr"/>
    </row>
    <row r="9" ht="20" customHeight="1">
      <c r="A9" s="3" t="inlineStr">
        <is>
          <t>AT-0007</t>
        </is>
      </c>
      <c r="B9" s="4" t="inlineStr">
        <is>
          <t>Empilhadeira Elétrica Toyota</t>
        </is>
      </c>
      <c r="C9" s="5" t="inlineStr">
        <is>
          <t>Máquinas e Equipamentos</t>
        </is>
      </c>
      <c r="D9" s="5" t="inlineStr">
        <is>
          <t>CC03 Operações</t>
        </is>
      </c>
      <c r="E9" s="5" t="inlineStr">
        <is>
          <t>Juliana Costa</t>
        </is>
      </c>
      <c r="F9" s="4" t="inlineStr">
        <is>
          <t>Joinville/SC</t>
        </is>
      </c>
      <c r="G9" s="4" t="inlineStr">
        <is>
          <t>Toyota Material Handling</t>
        </is>
      </c>
      <c r="H9" s="6" t="inlineStr">
        <is>
          <t>55.678.901/0001-44</t>
        </is>
      </c>
      <c r="I9" s="6" t="inlineStr">
        <is>
          <t>NF-10234</t>
        </is>
      </c>
      <c r="J9" s="7" t="inlineStr">
        <is>
          <t>08/09/2021</t>
        </is>
      </c>
      <c r="K9" s="7" t="inlineStr">
        <is>
          <t>08/09/2021</t>
        </is>
      </c>
      <c r="L9" s="8" t="n">
        <v>85000</v>
      </c>
      <c r="M9" s="8" t="n">
        <v>8500</v>
      </c>
      <c r="N9" s="7">
        <f>IFERROR(VLOOKUP(C8,Tabelas!$A:$B,2,FALSE),0)</f>
        <v/>
      </c>
      <c r="O9" s="6" t="inlineStr">
        <is>
          <t>Linear</t>
        </is>
      </c>
      <c r="P9" s="9">
        <f>IF(N8&gt;0,12/N8,0)</f>
        <v/>
      </c>
      <c r="Q9" s="10">
        <f>IF(N8&gt;0,(L8-M8)/N8,0)</f>
        <v/>
      </c>
      <c r="R9" s="10">
        <f>MIN((L8-M8),Q8*T8)</f>
        <v/>
      </c>
      <c r="S9" s="10">
        <f>MAX(M8,L8-R8)</f>
        <v/>
      </c>
      <c r="T9" s="11">
        <f>IF(TODAY()&lt;K8,0,MIN(N8,DATEDIF(K8,TODAY(),"m")))</f>
        <v/>
      </c>
      <c r="U9" s="6">
        <f>IF(TODAY()&lt;K8,"Não iniciado",IF(T8&gt;=N8,"Totalmente depreciado","Em depreciação"))</f>
        <v/>
      </c>
      <c r="V9" s="5" t="inlineStr"/>
    </row>
    <row r="10" ht="20" customHeight="1">
      <c r="A10" s="12" t="inlineStr">
        <is>
          <t>AT-0008</t>
        </is>
      </c>
      <c r="B10" s="13" t="inlineStr">
        <is>
          <t>Terminal Ponto Biométrico</t>
        </is>
      </c>
      <c r="C10" s="5" t="inlineStr">
        <is>
          <t>Máquinas e Equipamentos</t>
        </is>
      </c>
      <c r="D10" s="5" t="inlineStr">
        <is>
          <t>CC05 RH</t>
        </is>
      </c>
      <c r="E10" s="5" t="inlineStr">
        <is>
          <t>Marcos Vinícius Silva</t>
        </is>
      </c>
      <c r="F10" s="13" t="inlineStr">
        <is>
          <t>Porto Alegre/RS</t>
        </is>
      </c>
      <c r="G10" s="13" t="inlineStr">
        <is>
          <t>Control ID Sistemas</t>
        </is>
      </c>
      <c r="H10" s="14" t="inlineStr">
        <is>
          <t>66.789.012/0001-55</t>
        </is>
      </c>
      <c r="I10" s="14" t="inlineStr">
        <is>
          <t>NF-41120</t>
        </is>
      </c>
      <c r="J10" s="7" t="inlineStr">
        <is>
          <t>25/04/2022</t>
        </is>
      </c>
      <c r="K10" s="7" t="inlineStr">
        <is>
          <t>25/04/2022</t>
        </is>
      </c>
      <c r="L10" s="8" t="n">
        <v>2800</v>
      </c>
      <c r="M10" s="8" t="n">
        <v>280</v>
      </c>
      <c r="N10" s="7">
        <f>IFERROR(VLOOKUP(C9,Tabelas!$A:$B,2,FALSE),0)</f>
        <v/>
      </c>
      <c r="O10" s="14" t="inlineStr">
        <is>
          <t>Linear</t>
        </is>
      </c>
      <c r="P10" s="15">
        <f>IF(N9&gt;0,12/N9,0)</f>
        <v/>
      </c>
      <c r="Q10" s="16">
        <f>IF(N9&gt;0,(L9-M9)/N9,0)</f>
        <v/>
      </c>
      <c r="R10" s="16">
        <f>MIN((L9-M9),Q9*T9)</f>
        <v/>
      </c>
      <c r="S10" s="16">
        <f>MAX(M9,L9-R9)</f>
        <v/>
      </c>
      <c r="T10" s="17">
        <f>IF(TODAY()&lt;K9,0,MIN(N9,DATEDIF(K9,TODAY(),"m")))</f>
        <v/>
      </c>
      <c r="U10" s="14">
        <f>IF(TODAY()&lt;K9,"Não iniciado",IF(T9&gt;=N9,"Totalmente depreciado","Em depreciação"))</f>
        <v/>
      </c>
      <c r="V10" s="5" t="inlineStr"/>
    </row>
    <row r="11">
      <c r="A11" s="3" t="inlineStr">
        <is>
          <t>AT-0009</t>
        </is>
      </c>
      <c r="B11" s="4" t="inlineStr">
        <is>
          <t>Software ERP Totvs</t>
        </is>
      </c>
      <c r="C11" s="5" t="inlineStr">
        <is>
          <t>Intangível - Software</t>
        </is>
      </c>
      <c r="D11" s="5" t="inlineStr">
        <is>
          <t>CC01 Administração</t>
        </is>
      </c>
      <c r="E11" s="5" t="inlineStr">
        <is>
          <t>Patrícia Nogueira</t>
        </is>
      </c>
      <c r="F11" s="4" t="inlineStr">
        <is>
          <t>Recife/PE</t>
        </is>
      </c>
      <c r="G11" s="4" t="inlineStr">
        <is>
          <t>Totvs SA</t>
        </is>
      </c>
      <c r="H11" s="6" t="inlineStr">
        <is>
          <t>53.113.791/0001-22</t>
        </is>
      </c>
      <c r="I11" s="6" t="inlineStr">
        <is>
          <t>NF-98001</t>
        </is>
      </c>
      <c r="J11" s="7" t="inlineStr">
        <is>
          <t>01/06/2023</t>
        </is>
      </c>
      <c r="K11" s="7" t="inlineStr">
        <is>
          <t>01/06/2023</t>
        </is>
      </c>
      <c r="L11" s="8" t="n">
        <v>45000</v>
      </c>
      <c r="M11" s="8" t="n">
        <v>4500</v>
      </c>
      <c r="N11" s="7">
        <f>IFERROR(VLOOKUP(C10,Tabelas!$A:$B,2,FALSE),0)</f>
        <v/>
      </c>
      <c r="O11" s="6" t="inlineStr">
        <is>
          <t>Linear</t>
        </is>
      </c>
      <c r="P11" s="9">
        <f>IF(N10&gt;0,12/N10,0)</f>
        <v/>
      </c>
      <c r="Q11" s="10">
        <f>IF(N10&gt;0,(L10-M10)/N10,0)</f>
        <v/>
      </c>
      <c r="R11" s="10">
        <f>MIN((L10-M10),Q10*T10)</f>
        <v/>
      </c>
      <c r="S11" s="10">
        <f>MAX(M10,L10-R10)</f>
        <v/>
      </c>
      <c r="T11" s="11">
        <f>IF(TODAY()&lt;K10,0,MIN(N10,DATEDIF(K10,TODAY(),"m")))</f>
        <v/>
      </c>
      <c r="U11" s="6">
        <f>IF(TODAY()&lt;K10,"Não iniciado",IF(T10&gt;=N10,"Totalmente depreciado","Em depreciação"))</f>
        <v/>
      </c>
      <c r="V11" s="5" t="inlineStr"/>
    </row>
  </sheetData>
  <mergeCells count="1">
    <mergeCell ref="A1:V1"/>
  </mergeCells>
  <conditionalFormatting sqref="S2:S10">
    <cfRule type="expression" priority="1" dxfId="0" stopIfTrue="1">
      <formula>S2&lt;=M2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5" customWidth="1" min="3" max="3"/>
    <col width="28" customWidth="1" min="4" max="4"/>
  </cols>
  <sheetData>
    <row r="1" ht="30" customHeight="1">
      <c r="A1" s="18" t="inlineStr">
        <is>
          <t>TABELAS DE PARÂMETROS — DEPRECIAÇÃO</t>
        </is>
      </c>
    </row>
    <row r="2" ht="24" customHeight="1">
      <c r="A2" s="2" t="inlineStr">
        <is>
          <t>Categoria</t>
        </is>
      </c>
      <c r="B2" s="2" t="inlineStr">
        <is>
          <t>Vida Útil (meses)</t>
        </is>
      </c>
      <c r="D2" s="2" t="inlineStr">
        <is>
          <t>Centros de Custo</t>
        </is>
      </c>
    </row>
    <row r="3">
      <c r="A3" s="13" t="inlineStr">
        <is>
          <t>Informática</t>
        </is>
      </c>
      <c r="B3" s="14" t="n">
        <v>48</v>
      </c>
      <c r="D3" s="13" t="inlineStr">
        <is>
          <t>CC01 Administração</t>
        </is>
      </c>
    </row>
    <row r="4">
      <c r="A4" s="4" t="inlineStr">
        <is>
          <t>Veículos</t>
        </is>
      </c>
      <c r="B4" s="6" t="n">
        <v>60</v>
      </c>
      <c r="D4" s="4" t="inlineStr">
        <is>
          <t>CC02 TI</t>
        </is>
      </c>
    </row>
    <row r="5">
      <c r="A5" s="13" t="inlineStr">
        <is>
          <t>Máquinas e Equipamentos</t>
        </is>
      </c>
      <c r="B5" s="14" t="n">
        <v>120</v>
      </c>
      <c r="D5" s="13" t="inlineStr">
        <is>
          <t>CC03 Operações</t>
        </is>
      </c>
    </row>
    <row r="6">
      <c r="A6" s="4" t="inlineStr">
        <is>
          <t>Móveis e Utensílios</t>
        </is>
      </c>
      <c r="B6" s="6" t="n">
        <v>120</v>
      </c>
      <c r="D6" s="4" t="inlineStr">
        <is>
          <t>CC04 Logística</t>
        </is>
      </c>
    </row>
    <row r="7">
      <c r="A7" s="13" t="inlineStr">
        <is>
          <t>Instalações</t>
        </is>
      </c>
      <c r="B7" s="14" t="n">
        <v>120</v>
      </c>
      <c r="D7" s="13" t="inlineStr">
        <is>
          <t>CC05 RH</t>
        </is>
      </c>
    </row>
    <row r="8">
      <c r="A8" s="4" t="inlineStr">
        <is>
          <t>Intangível - Software</t>
        </is>
      </c>
      <c r="B8" s="6" t="n">
        <v>36</v>
      </c>
      <c r="D8" s="4" t="inlineStr">
        <is>
          <t>CC06 Comercial</t>
        </is>
      </c>
    </row>
    <row r="11">
      <c r="A11" s="19" t="inlineStr">
        <is>
          <t>* Vida útil conforme RIR/2018 e normas contábeis brasileiras.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5" customWidth="1" min="2" max="2"/>
    <col width="20" customWidth="1" min="3" max="3"/>
    <col width="5" customWidth="1" min="4" max="4"/>
    <col width="20" customWidth="1" min="5" max="5"/>
    <col width="5" customWidth="1" min="6" max="6"/>
    <col width="20" customWidth="1" min="7" max="7"/>
    <col width="5" customWidth="1" min="8" max="8"/>
    <col width="20" customWidth="1" min="9" max="9"/>
    <col width="5" customWidth="1" min="10" max="10"/>
    <col width="20" customWidth="1" min="11" max="11"/>
    <col width="5" customWidth="1" min="12" max="12"/>
  </cols>
  <sheetData>
    <row r="1" ht="32" customHeight="1">
      <c r="A1" s="1" t="inlineStr">
        <is>
          <t>📊 DASHBOARD — RESUMO GERENCIAL DE ATIVOS</t>
        </is>
      </c>
    </row>
    <row r="3" ht="22" customHeight="1">
      <c r="A3" s="20" t="inlineStr">
        <is>
          <t>Total de Ativos</t>
        </is>
      </c>
      <c r="C3" s="20" t="inlineStr">
        <is>
          <t>Valor de Aquisição (R$)</t>
        </is>
      </c>
      <c r="E3" s="20" t="inlineStr">
        <is>
          <t>Deprec. Acumulada (R$)</t>
        </is>
      </c>
      <c r="G3" s="20" t="inlineStr">
        <is>
          <t>Valor Contábil Atual (R$)</t>
        </is>
      </c>
      <c r="I3" s="20" t="inlineStr">
        <is>
          <t>Total. Depreciados</t>
        </is>
      </c>
    </row>
    <row r="4" ht="26" customHeight="1">
      <c r="A4" s="21">
        <f>COUNTA(Ativos!A3:A1000)</f>
        <v/>
      </c>
      <c r="C4" s="22">
        <f>SUM(Ativos!L3:L1000)</f>
        <v/>
      </c>
      <c r="E4" s="22">
        <f>SUM(Ativos!R3:R1000)</f>
        <v/>
      </c>
      <c r="G4" s="22">
        <f>SUM(Ativos!S3:S1000)</f>
        <v/>
      </c>
      <c r="I4" s="21">
        <f>COUNTIF(Ativos!U3:U1000,"Totalmente depreciado")</f>
        <v/>
      </c>
    </row>
    <row r="6" ht="24" customHeight="1">
      <c r="A6" s="23" t="inlineStr">
        <is>
          <t>RESUMO POR CATEGORIA</t>
        </is>
      </c>
    </row>
    <row r="7" ht="22" customHeight="1">
      <c r="A7" s="20" t="inlineStr">
        <is>
          <t>Categoria</t>
        </is>
      </c>
      <c r="B7" s="20" t="inlineStr">
        <is>
          <t>Valor Aquisição (R$)</t>
        </is>
      </c>
      <c r="C7" s="20" t="inlineStr">
        <is>
          <t>Deprec. Acumulada (R$)</t>
        </is>
      </c>
      <c r="D7" s="20" t="inlineStr">
        <is>
          <t>Valor Contábil (R$)</t>
        </is>
      </c>
      <c r="E7" s="20" t="inlineStr">
        <is>
          <t>% Depreciado</t>
        </is>
      </c>
    </row>
    <row r="8" ht="20" customHeight="1">
      <c r="A8" s="4" t="inlineStr">
        <is>
          <t>Informática</t>
        </is>
      </c>
      <c r="B8" s="10">
        <f>SUMIF(Ativos!C:C,A8,Ativos!L:L)</f>
        <v/>
      </c>
      <c r="C8" s="10">
        <f>SUMIF(Ativos!C:C,A8,Ativos!R:R)</f>
        <v/>
      </c>
      <c r="D8" s="10">
        <f>SUMIF(Ativos!C:C,A8,Ativos!S:S)</f>
        <v/>
      </c>
      <c r="E8" s="9">
        <f>IF(B8&gt;0,C8/B8,0)</f>
        <v/>
      </c>
    </row>
    <row r="9" ht="20" customHeight="1">
      <c r="A9" s="13" t="inlineStr">
        <is>
          <t>Veículos</t>
        </is>
      </c>
      <c r="B9" s="16">
        <f>SUMIF(Ativos!C:C,A9,Ativos!L:L)</f>
        <v/>
      </c>
      <c r="C9" s="16">
        <f>SUMIF(Ativos!C:C,A9,Ativos!R:R)</f>
        <v/>
      </c>
      <c r="D9" s="16">
        <f>SUMIF(Ativos!C:C,A9,Ativos!S:S)</f>
        <v/>
      </c>
      <c r="E9" s="15">
        <f>IF(B9&gt;0,C9/B9,0)</f>
        <v/>
      </c>
    </row>
    <row r="10" ht="20" customHeight="1">
      <c r="A10" s="4" t="inlineStr">
        <is>
          <t>Máquinas e Equipamentos</t>
        </is>
      </c>
      <c r="B10" s="10">
        <f>SUMIF(Ativos!C:C,A10,Ativos!L:L)</f>
        <v/>
      </c>
      <c r="C10" s="10">
        <f>SUMIF(Ativos!C:C,A10,Ativos!R:R)</f>
        <v/>
      </c>
      <c r="D10" s="10">
        <f>SUMIF(Ativos!C:C,A10,Ativos!S:S)</f>
        <v/>
      </c>
      <c r="E10" s="9">
        <f>IF(B10&gt;0,C10/B10,0)</f>
        <v/>
      </c>
    </row>
    <row r="11" ht="20" customHeight="1">
      <c r="A11" s="13" t="inlineStr">
        <is>
          <t>Móveis e Utensílios</t>
        </is>
      </c>
      <c r="B11" s="16">
        <f>SUMIF(Ativos!C:C,A11,Ativos!L:L)</f>
        <v/>
      </c>
      <c r="C11" s="16">
        <f>SUMIF(Ativos!C:C,A11,Ativos!R:R)</f>
        <v/>
      </c>
      <c r="D11" s="16">
        <f>SUMIF(Ativos!C:C,A11,Ativos!S:S)</f>
        <v/>
      </c>
      <c r="E11" s="15">
        <f>IF(B11&gt;0,C11/B11,0)</f>
        <v/>
      </c>
    </row>
    <row r="12" ht="20" customHeight="1">
      <c r="A12" s="4" t="inlineStr">
        <is>
          <t>Instalações</t>
        </is>
      </c>
      <c r="B12" s="10">
        <f>SUMIF(Ativos!C:C,A12,Ativos!L:L)</f>
        <v/>
      </c>
      <c r="C12" s="10">
        <f>SUMIF(Ativos!C:C,A12,Ativos!R:R)</f>
        <v/>
      </c>
      <c r="D12" s="10">
        <f>SUMIF(Ativos!C:C,A12,Ativos!S:S)</f>
        <v/>
      </c>
      <c r="E12" s="9">
        <f>IF(B12&gt;0,C12/B12,0)</f>
        <v/>
      </c>
    </row>
    <row r="13" ht="20" customHeight="1">
      <c r="A13" s="13" t="inlineStr">
        <is>
          <t>Intangível - Software</t>
        </is>
      </c>
      <c r="B13" s="16">
        <f>SUMIF(Ativos!C:C,A13,Ativos!L:L)</f>
        <v/>
      </c>
      <c r="C13" s="16">
        <f>SUMIF(Ativos!C:C,A13,Ativos!R:R)</f>
        <v/>
      </c>
      <c r="D13" s="16">
        <f>SUMIF(Ativos!C:C,A13,Ativos!S:S)</f>
        <v/>
      </c>
      <c r="E13" s="15">
        <f>IF(B13&gt;0,C13/B13,0)</f>
        <v/>
      </c>
    </row>
    <row r="14" ht="22" customHeight="1">
      <c r="A14" s="24" t="inlineStr">
        <is>
          <t>TOTAL</t>
        </is>
      </c>
      <c r="B14" s="25">
        <f>SUM(B8:B13)</f>
        <v/>
      </c>
      <c r="C14" s="25">
        <f>SUM(C8:C13)</f>
        <v/>
      </c>
      <c r="D14" s="25">
        <f>SUM(D8:D13)</f>
        <v/>
      </c>
      <c r="E14" s="26">
        <f>SUM(E8:E13)</f>
        <v/>
      </c>
    </row>
    <row r="16" ht="24" customHeight="1">
      <c r="A16" s="23" t="inlineStr">
        <is>
          <t>RESUMO POR STATUS</t>
        </is>
      </c>
    </row>
    <row r="17" ht="22" customHeight="1">
      <c r="A17" s="20" t="inlineStr">
        <is>
          <t>Status</t>
        </is>
      </c>
      <c r="B17" s="20" t="inlineStr">
        <is>
          <t>Quantidade</t>
        </is>
      </c>
      <c r="C17" s="20" t="inlineStr">
        <is>
          <t>Valor Contábil (R$)</t>
        </is>
      </c>
    </row>
    <row r="18" ht="20" customHeight="1">
      <c r="A18" s="4" t="inlineStr">
        <is>
          <t>Em depreciação</t>
        </is>
      </c>
      <c r="B18" s="6">
        <f>COUNTIF(Ativos!U:U,A18)</f>
        <v/>
      </c>
      <c r="C18" s="10">
        <f>SUMIF(Ativos!U:U,A18,Ativos!S:S)</f>
        <v/>
      </c>
    </row>
    <row r="19" ht="20" customHeight="1">
      <c r="A19" s="27" t="inlineStr">
        <is>
          <t>Totalmente depreciado</t>
        </is>
      </c>
      <c r="B19" s="28">
        <f>COUNTIF(Ativos!U:U,A19)</f>
        <v/>
      </c>
      <c r="C19" s="29">
        <f>SUMIF(Ativos!U:U,A19,Ativos!S:S)</f>
        <v/>
      </c>
    </row>
    <row r="20" ht="20" customHeight="1">
      <c r="A20" s="13" t="inlineStr">
        <is>
          <t>Não iniciado</t>
        </is>
      </c>
      <c r="B20" s="14">
        <f>COUNTIF(Ativos!U:U,A20)</f>
        <v/>
      </c>
      <c r="C20" s="16">
        <f>SUMIF(Ativos!U:U,A20,Ativos!S:S)</f>
        <v/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8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65" customWidth="1" min="2" max="2"/>
  </cols>
  <sheetData>
    <row r="1" ht="30" customHeight="1">
      <c r="A1" s="18" t="inlineStr">
        <is>
          <t>📘 INSTRUÇÕES DE USO — PLANILHA DE DEPRECIAÇÃO DE ATIVOS</t>
        </is>
      </c>
    </row>
    <row r="2" ht="22" customHeight="1">
      <c r="A2" s="20" t="inlineStr">
        <is>
          <t>ABA</t>
        </is>
      </c>
      <c r="B2" s="20" t="inlineStr">
        <is>
          <t>DESCRIÇÃO</t>
        </is>
      </c>
    </row>
    <row r="3" ht="28" customHeight="1">
      <c r="A3" s="30" t="inlineStr">
        <is>
          <t>Ativos (Base)</t>
        </is>
      </c>
      <c r="B3" s="31" t="inlineStr">
        <is>
          <t>Cadastro completo dos ativos imobilizados. Preencha as células amarelas (fundo #FFFBEB): Categoria, Centro de Custo, Responsável, Datas, Valores. As demais colunas são calculadas automaticamente.</t>
        </is>
      </c>
    </row>
    <row r="4" ht="28" customHeight="1">
      <c r="A4" s="32" t="inlineStr">
        <is>
          <t>Coluna C — Categoria</t>
        </is>
      </c>
      <c r="B4" s="33" t="inlineStr">
        <is>
          <t>Selecione a categoria conforme Tabela de Parâmetros. A vida útil (col. N) será preenchida via PROCV automaticamente.</t>
        </is>
      </c>
    </row>
    <row r="5" ht="28" customHeight="1">
      <c r="A5" s="30" t="inlineStr">
        <is>
          <t>Coluna J/K — Datas</t>
        </is>
      </c>
      <c r="B5" s="31" t="inlineStr">
        <is>
          <t>Informe as datas no formato DD/MM/AAAA. A Data de Início Deprec. pode ser diferente da aquisição (ex.: bem em obra).</t>
        </is>
      </c>
    </row>
    <row r="6" ht="28" customHeight="1">
      <c r="A6" s="32" t="inlineStr">
        <is>
          <t>Coluna L/M — Valores</t>
        </is>
      </c>
      <c r="B6" s="33" t="inlineStr">
        <is>
          <t>Informe o Valor de Aquisição (nota fiscal) e o Valor Residual estimado ao final da vida útil.</t>
        </is>
      </c>
    </row>
    <row r="7" ht="28" customHeight="1">
      <c r="A7" s="30" t="inlineStr">
        <is>
          <t>Coluna N — Vida Útil</t>
        </is>
      </c>
      <c r="B7" s="31" t="inlineStr">
        <is>
          <t>Preenchida via PROCV pela categoria. Pode ser editada manualmente se necessário (célula amarela).</t>
        </is>
      </c>
    </row>
    <row r="8" ht="22" customHeight="1">
      <c r="A8" s="32" t="inlineStr">
        <is>
          <t>Coluna P — Taxa Anual</t>
        </is>
      </c>
      <c r="B8" s="33" t="inlineStr">
        <is>
          <t>Calculada automaticamente: 12 / Vida Útil em meses. Exibida em percentual.</t>
        </is>
      </c>
    </row>
    <row r="9" ht="28" customHeight="1">
      <c r="A9" s="30" t="inlineStr">
        <is>
          <t>Coluna Q/R/S</t>
        </is>
      </c>
      <c r="B9" s="31" t="inlineStr">
        <is>
          <t>Depreciação Mensal, Acumulada (até hoje) e Valor Contábil Atual são calculados automaticamente com base em HOJE().</t>
        </is>
      </c>
    </row>
    <row r="10" ht="28" customHeight="1">
      <c r="A10" s="32" t="inlineStr">
        <is>
          <t>Coluna U — Status</t>
        </is>
      </c>
      <c r="B10" s="33" t="inlineStr">
        <is>
          <t>'Em depreciação': bem sendo depreciado. 'Totalmente depreciado': vida útil encerrada. 'Não iniciado': data futura.</t>
        </is>
      </c>
    </row>
    <row r="11" ht="28" customHeight="1">
      <c r="A11" s="30" t="inlineStr">
        <is>
          <t>Valor Contábil Vermelho</t>
        </is>
      </c>
      <c r="B11" s="31" t="inlineStr">
        <is>
          <t>Se o Valor Contábil (col. S) atingir o Valor Residual (col. M), a célula ficará vermelha — bem totalmente depreciado.</t>
        </is>
      </c>
    </row>
    <row r="12" ht="28" customHeight="1">
      <c r="A12" s="32" t="inlineStr">
        <is>
          <t>Tabelas (Parâmetros)</t>
        </is>
      </c>
      <c r="B12" s="33" t="inlineStr">
        <is>
          <t>Contém as categorias e vidas úteis usadas no PROCV. Altere aqui para refletir em todos os ativos automaticamente.</t>
        </is>
      </c>
    </row>
    <row r="13" ht="28" customHeight="1">
      <c r="A13" s="30" t="inlineStr">
        <is>
          <t>Dashboard (Resumo)</t>
        </is>
      </c>
      <c r="B13" s="31" t="inlineStr">
        <is>
          <t>Visão gerencial: KPIs de totais, tabela por categoria com valores e % de depreciação, e gráficos de análise.</t>
        </is>
      </c>
    </row>
    <row r="14" ht="28" customHeight="1">
      <c r="A14" s="32" t="inlineStr">
        <is>
          <t>Atualização</t>
        </is>
      </c>
      <c r="B14" s="33" t="inlineStr">
        <is>
          <t>Os cálculos de depreciação usam HOJE() — cada vez que a planilha é aberta, os valores são recalculados.</t>
        </is>
      </c>
    </row>
    <row r="15" ht="28" customHeight="1">
      <c r="A15" s="30" t="inlineStr">
        <is>
          <t>Moeda</t>
        </is>
      </c>
      <c r="B15" s="31" t="inlineStr">
        <is>
          <t>Todos os valores monetários estão em R$ (Reais). O separador decimal é vírgula (padrão PT-BR).</t>
        </is>
      </c>
    </row>
    <row r="16" ht="28" customHeight="1">
      <c r="A16" s="32" t="inlineStr">
        <is>
          <t>Fórmulas</t>
        </is>
      </c>
      <c r="B16" s="33" t="inlineStr">
        <is>
          <t>Não altere as colunas de fórmula (fundo branco/verde-claro). Apenas células com fundo amarelo são de entrada de dados.</t>
        </is>
      </c>
    </row>
    <row r="18">
      <c r="A18" s="34" t="inlineStr">
        <is>
          <t>Versão 1.0 — Gerado automaticamente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2026-04-15T08:48:46Z</dcterms:created>
  <dcterms:modified xmlns:dcterms="http://purl.org/dc/terms/" xmlns:xsi="http://www.w3.org/2001/XMLSchema-instance" xsi:type="dcterms:W3CDTF">2026-04-15T08:48:46Z</dcterms:modified>
</cp:coreProperties>
</file>