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dastros_EPI" sheetId="1" state="visible" r:id="rId1"/>
    <sheet xmlns:r="http://schemas.openxmlformats.org/officeDocument/2006/relationships" name="Entregas_EPI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AAAA"/>
    <numFmt numFmtId="166" formatCode="R$ 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374151"/>
      <sz val="9"/>
    </font>
    <font>
      <name val="Calibri"/>
      <b val="1"/>
      <color rgb="000F766E"/>
      <sz val="16"/>
    </font>
    <font>
      <name val="Calibri"/>
      <b val="1"/>
      <color rgb="00FFFFFF"/>
      <sz val="16"/>
    </font>
    <font>
      <name val="Calibri"/>
      <b val="1"/>
      <color rgb="0092400E"/>
      <sz val="16"/>
    </font>
  </fonts>
  <fills count="12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CCFBF1"/>
      </patternFill>
    </fill>
    <fill>
      <patternFill patternType="solid">
        <fgColor rgb="00DC2626"/>
      </patternFill>
    </fill>
    <fill>
      <patternFill patternType="solid">
        <fgColor rgb="00FEF9C3"/>
      </patternFill>
    </fill>
    <fill>
      <patternFill patternType="solid">
        <fgColor rgb="0022C55E"/>
      </patternFill>
    </fill>
    <fill>
      <patternFill patternType="solid">
        <fgColor rgb="00F9731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165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3" fontId="5" fillId="5" borderId="1" applyAlignment="1" pivotButton="0" quotePrefix="0" xfId="0">
      <alignment horizontal="center" vertical="center"/>
    </xf>
    <xf numFmtId="166" fontId="5" fillId="5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center" vertical="center"/>
    </xf>
    <xf numFmtId="0" fontId="4" fillId="10" borderId="1" applyAlignment="1" pivotButton="0" quotePrefix="0" xfId="0">
      <alignment horizontal="center" vertical="center"/>
    </xf>
    <xf numFmtId="9" fontId="4" fillId="10" borderId="1" applyAlignment="1" pivotButton="0" quotePrefix="0" xfId="0">
      <alignment horizontal="center" vertical="center"/>
    </xf>
    <xf numFmtId="0" fontId="4" fillId="11" borderId="1" applyAlignment="1" pivotButton="0" quotePrefix="0" xfId="0">
      <alignment horizontal="center" vertical="center"/>
    </xf>
    <xf numFmtId="9" fontId="4" fillId="11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9" fontId="4" fillId="8" borderId="1" applyAlignment="1" pivotButton="0" quotePrefix="0" xfId="0">
      <alignment horizontal="center" vertical="center"/>
    </xf>
    <xf numFmtId="166" fontId="4" fillId="5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</cellXfs>
  <cellStyles count="1">
    <cellStyle name="Normal" xfId="0" builtinId="0" hidden="0"/>
  </cellStyles>
  <dxfs count="4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  <dxf>
      <font>
        <name val="Calibri"/>
        <b val="1"/>
        <color rgb="00FFFFFF"/>
        <sz val="10"/>
      </font>
      <fill>
        <patternFill patternType="solid">
          <fgColor rgb="00F97316"/>
        </patternFill>
      </fill>
    </dxf>
    <dxf>
      <font>
        <name val="Calibri"/>
        <b val="1"/>
        <color rgb="0092400E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Quantidade de EPIs Entregues por Código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'Dashboard'!D7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'Dashboard'!$A$8:$A$15</f>
            </numRef>
          </cat>
          <val>
            <numRef>
              <f>'Dashboard'!$D$8:$D$15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EPI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Qtde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das Entregas</a:t>
            </a:r>
          </a:p>
        </rich>
      </tx>
    </title>
    <plotArea>
      <pieChart>
        <varyColors val="1"/>
        <ser>
          <idx val="0"/>
          <order val="0"/>
          <tx>
            <strRef>
              <f>'Dashboard'!H7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ln xmlns:a="http://schemas.openxmlformats.org/drawingml/2006/main">
                <a:prstDash val="solid"/>
              </a:ln>
            </spPr>
          </dPt>
          <dPt>
            <idx val="1"/>
            <spPr>
              <a:ln xmlns:a="http://schemas.openxmlformats.org/drawingml/2006/main">
                <a:prstDash val="solid"/>
              </a:ln>
            </spPr>
          </dPt>
          <dPt>
            <idx val="2"/>
            <spPr>
              <a:ln xmlns:a="http://schemas.openxmlformats.org/drawingml/2006/main">
                <a:prstDash val="solid"/>
              </a:ln>
            </spPr>
          </dPt>
          <cat>
            <numRef>
              <f>'Dashboard'!$G$8:$G$10</f>
            </numRef>
          </cat>
          <val>
            <numRef>
              <f>'Dashboard'!$H$8:$H$10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Custo Total de EPI por Cidade/UF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'Dashboard'!H12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14B8A6"/>
              </a:solidFill>
              <a:prstDash val="solid"/>
            </a:ln>
          </spPr>
          <cat>
            <numRef>
              <f>'Dashboard'!$G$13:$G$17</f>
            </numRef>
          </cat>
          <val>
            <numRef>
              <f>'Dashboard'!$H$13:$H$17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Custo (R$)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Cidade/UF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34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8" customWidth="1" min="2" max="2"/>
    <col width="14" customWidth="1" min="3" max="3"/>
    <col width="20" customWidth="1" min="4" max="4"/>
    <col width="14" customWidth="1" min="5" max="5"/>
    <col width="16" customWidth="1" min="6" max="6"/>
    <col width="18" customWidth="1" min="7" max="7"/>
    <col width="18" customWidth="1" min="8" max="8"/>
    <col width="22" customWidth="1" min="9" max="9"/>
    <col width="20" customWidth="1" min="10" max="10"/>
    <col width="13" customWidth="1" min="12" max="12"/>
    <col width="12" customWidth="1" min="13" max="13"/>
    <col width="18" customWidth="1" min="14" max="14"/>
  </cols>
  <sheetData>
    <row r="1" ht="32" customHeight="1">
      <c r="A1" s="1" t="inlineStr">
        <is>
          <t>CADASTRO DE EPIs — CERTIFICADOS E CUSTOS</t>
        </is>
      </c>
    </row>
    <row r="2" ht="24" customHeight="1">
      <c r="A2" s="2" t="inlineStr">
        <is>
          <t>Código EPI</t>
        </is>
      </c>
      <c r="B2" s="2" t="inlineStr">
        <is>
          <t>Descrição EPI</t>
        </is>
      </c>
      <c r="C2" s="2" t="inlineStr">
        <is>
          <t>Categoria</t>
        </is>
      </c>
      <c r="D2" s="2" t="inlineStr">
        <is>
          <t>CA (Cert. Aprovação)</t>
        </is>
      </c>
      <c r="E2" s="2" t="inlineStr">
        <is>
          <t>Validade CA</t>
        </is>
      </c>
      <c r="F2" s="2" t="inlineStr">
        <is>
          <t>Vida Útil (dias)</t>
        </is>
      </c>
      <c r="G2" s="2" t="inlineStr">
        <is>
          <t>Custo Unitário (R$)</t>
        </is>
      </c>
      <c r="H2" s="2" t="inlineStr">
        <is>
          <t>Fornecedor</t>
        </is>
      </c>
      <c r="I2" s="2" t="inlineStr">
        <is>
          <t>CNPJ Fornecedor</t>
        </is>
      </c>
      <c r="J2" s="2" t="inlineStr">
        <is>
          <t>Alerta CA Vencendo</t>
        </is>
      </c>
      <c r="L2" s="3" t="inlineStr">
        <is>
          <t>RESUMO POR CATEGORIA</t>
        </is>
      </c>
      <c r="M2" s="4" t="n"/>
      <c r="N2" s="5" t="n"/>
    </row>
    <row r="3">
      <c r="A3" s="6" t="inlineStr">
        <is>
          <t>EPI-001</t>
        </is>
      </c>
      <c r="B3" s="6" t="inlineStr">
        <is>
          <t>Capacete de segurança classe B</t>
        </is>
      </c>
      <c r="C3" s="6" t="inlineStr">
        <is>
          <t>Cabeça</t>
        </is>
      </c>
      <c r="D3" s="6" t="inlineStr">
        <is>
          <t>CA 12345</t>
        </is>
      </c>
      <c r="E3" s="7" t="n">
        <v>46341</v>
      </c>
      <c r="F3" s="6" t="n">
        <v>730</v>
      </c>
      <c r="G3" s="8" t="n">
        <v>42.9</v>
      </c>
      <c r="H3" s="6" t="inlineStr">
        <is>
          <t>ProtegeMais</t>
        </is>
      </c>
      <c r="I3" s="6" t="inlineStr">
        <is>
          <t>12.345.678/0001-90</t>
        </is>
      </c>
      <c r="J3" s="6">
        <f>SE(E3="";"";SE(E3-HOJE()&lt;=60;"Sim";"Não"))</f>
        <v/>
      </c>
      <c r="L3" s="2" t="inlineStr">
        <is>
          <t>Categoria</t>
        </is>
      </c>
      <c r="M3" s="2" t="inlineStr">
        <is>
          <t>Qtde EPIs</t>
        </is>
      </c>
      <c r="N3" s="2" t="inlineStr">
        <is>
          <t>Custo Médio (R$)</t>
        </is>
      </c>
    </row>
    <row r="4">
      <c r="A4" s="9" t="inlineStr">
        <is>
          <t>EPI-002</t>
        </is>
      </c>
      <c r="B4" s="9" t="inlineStr">
        <is>
          <t>Óculos de proteção incolor</t>
        </is>
      </c>
      <c r="C4" s="9" t="inlineStr">
        <is>
          <t>Olhos</t>
        </is>
      </c>
      <c r="D4" s="9" t="inlineStr">
        <is>
          <t>CA 23456</t>
        </is>
      </c>
      <c r="E4" s="10" t="n">
        <v>46254</v>
      </c>
      <c r="F4" s="9" t="n">
        <v>365</v>
      </c>
      <c r="G4" s="11" t="n">
        <v>18.5</v>
      </c>
      <c r="H4" s="9" t="inlineStr">
        <is>
          <t>VisãoSeg</t>
        </is>
      </c>
      <c r="I4" s="9" t="inlineStr">
        <is>
          <t>45.987.654/0001-10</t>
        </is>
      </c>
      <c r="J4" s="9">
        <f>SE(E4="";"";SE(E4-HOJE()&lt;=60;"Sim";"Não"))</f>
        <v/>
      </c>
      <c r="L4" s="9" t="inlineStr">
        <is>
          <t>Cabeça</t>
        </is>
      </c>
      <c r="M4" s="9" t="n">
        <v>1</v>
      </c>
      <c r="N4" s="11" t="n">
        <v>42.9</v>
      </c>
    </row>
    <row r="5">
      <c r="A5" s="6" t="inlineStr">
        <is>
          <t>EPI-003</t>
        </is>
      </c>
      <c r="B5" s="6" t="inlineStr">
        <is>
          <t>Protetor auricular plug</t>
        </is>
      </c>
      <c r="C5" s="6" t="inlineStr">
        <is>
          <t>Auditiva</t>
        </is>
      </c>
      <c r="D5" s="6" t="inlineStr">
        <is>
          <t>CA 34567</t>
        </is>
      </c>
      <c r="E5" s="7" t="n">
        <v>46543</v>
      </c>
      <c r="F5" s="6" t="n">
        <v>180</v>
      </c>
      <c r="G5" s="8" t="n">
        <v>3.2</v>
      </c>
      <c r="H5" s="6" t="inlineStr">
        <is>
          <t>OuvidoOK</t>
        </is>
      </c>
      <c r="I5" s="6" t="inlineStr">
        <is>
          <t>23.456.789/0001-55</t>
        </is>
      </c>
      <c r="J5" s="6">
        <f>SE(E5="";"";SE(E5-HOJE()&lt;=60;"Sim";"Não"))</f>
        <v/>
      </c>
      <c r="L5" s="6" t="inlineStr">
        <is>
          <t>Olhos</t>
        </is>
      </c>
      <c r="M5" s="6" t="n">
        <v>1</v>
      </c>
      <c r="N5" s="8" t="n">
        <v>18.5</v>
      </c>
    </row>
    <row r="6">
      <c r="A6" s="9" t="inlineStr">
        <is>
          <t>EPI-004</t>
        </is>
      </c>
      <c r="B6" s="9" t="inlineStr">
        <is>
          <t>Respirador PFF2</t>
        </is>
      </c>
      <c r="C6" s="9" t="inlineStr">
        <is>
          <t>Respiratória</t>
        </is>
      </c>
      <c r="D6" s="9" t="inlineStr">
        <is>
          <t>CA 45678</t>
        </is>
      </c>
      <c r="E6" s="10" t="n">
        <v>46063</v>
      </c>
      <c r="F6" s="9" t="n">
        <v>30</v>
      </c>
      <c r="G6" s="11" t="n">
        <v>4.9</v>
      </c>
      <c r="H6" s="9" t="inlineStr">
        <is>
          <t>ArLimpo</t>
        </is>
      </c>
      <c r="I6" s="9" t="inlineStr">
        <is>
          <t>34.567.890/0001-22</t>
        </is>
      </c>
      <c r="J6" s="9">
        <f>SE(E6="";"";SE(E6-HOJE()&lt;=60;"Sim";"Não"))</f>
        <v/>
      </c>
      <c r="L6" s="9" t="inlineStr">
        <is>
          <t>Auditiva</t>
        </is>
      </c>
      <c r="M6" s="9" t="n">
        <v>1</v>
      </c>
      <c r="N6" s="11" t="n">
        <v>3.2</v>
      </c>
    </row>
    <row r="7">
      <c r="A7" s="6" t="inlineStr">
        <is>
          <t>EPI-005</t>
        </is>
      </c>
      <c r="B7" s="6" t="inlineStr">
        <is>
          <t>Luva nitrílica</t>
        </is>
      </c>
      <c r="C7" s="6" t="inlineStr">
        <is>
          <t>Mãos</t>
        </is>
      </c>
      <c r="D7" s="6" t="inlineStr">
        <is>
          <t>CA 56789</t>
        </is>
      </c>
      <c r="E7" s="7" t="n">
        <v>46295</v>
      </c>
      <c r="F7" s="6" t="n">
        <v>90</v>
      </c>
      <c r="G7" s="8" t="n">
        <v>2.8</v>
      </c>
      <c r="H7" s="6" t="inlineStr">
        <is>
          <t>MãoForte</t>
        </is>
      </c>
      <c r="I7" s="6" t="inlineStr">
        <is>
          <t>56.789.012/0001-33</t>
        </is>
      </c>
      <c r="J7" s="6">
        <f>SE(E7="";"";SE(E7-HOJE()&lt;=60;"Sim";"Não"))</f>
        <v/>
      </c>
      <c r="L7" s="6" t="inlineStr">
        <is>
          <t>Respiratória</t>
        </is>
      </c>
      <c r="M7" s="6" t="n">
        <v>2</v>
      </c>
      <c r="N7" s="8" t="n">
        <v>17.4</v>
      </c>
    </row>
    <row r="8">
      <c r="A8" s="9" t="inlineStr">
        <is>
          <t>EPI-006</t>
        </is>
      </c>
      <c r="B8" s="9" t="inlineStr">
        <is>
          <t>Botina com biqueira de aço</t>
        </is>
      </c>
      <c r="C8" s="9" t="inlineStr">
        <is>
          <t>Pés</t>
        </is>
      </c>
      <c r="D8" s="9" t="inlineStr">
        <is>
          <t>CA 67890</t>
        </is>
      </c>
      <c r="E8" s="10" t="n">
        <v>46733</v>
      </c>
      <c r="F8" s="9" t="n">
        <v>365</v>
      </c>
      <c r="G8" s="11" t="n">
        <v>129.9</v>
      </c>
      <c r="H8" s="9" t="inlineStr">
        <is>
          <t>PéSeguro</t>
        </is>
      </c>
      <c r="I8" s="9" t="inlineStr">
        <is>
          <t>67.890.123/0001-44</t>
        </is>
      </c>
      <c r="J8" s="9">
        <f>SE(E8="";"";SE(E8-HOJE()&lt;=60;"Sim";"Não"))</f>
        <v/>
      </c>
      <c r="L8" s="9" t="inlineStr">
        <is>
          <t>Mãos</t>
        </is>
      </c>
      <c r="M8" s="9" t="n">
        <v>1</v>
      </c>
      <c r="N8" s="11" t="n">
        <v>2.8</v>
      </c>
    </row>
    <row r="9">
      <c r="A9" s="6" t="inlineStr">
        <is>
          <t>EPI-007</t>
        </is>
      </c>
      <c r="B9" s="6" t="inlineStr">
        <is>
          <t>Cinto paraquedista</t>
        </is>
      </c>
      <c r="C9" s="6" t="inlineStr">
        <is>
          <t>Altura</t>
        </is>
      </c>
      <c r="D9" s="6" t="inlineStr">
        <is>
          <t>CA 78901</t>
        </is>
      </c>
      <c r="E9" s="7" t="n">
        <v>46047</v>
      </c>
      <c r="F9" s="6" t="n">
        <v>365</v>
      </c>
      <c r="G9" s="8" t="n">
        <v>219</v>
      </c>
      <c r="H9" s="6" t="inlineStr">
        <is>
          <t>AlturaPro</t>
        </is>
      </c>
      <c r="I9" s="6" t="inlineStr">
        <is>
          <t>78.901.234/0001-66</t>
        </is>
      </c>
      <c r="J9" s="6">
        <f>SE(E9="";"";SE(E9-HOJE()&lt;=60;"Sim";"Não"))</f>
        <v/>
      </c>
      <c r="L9" s="6" t="inlineStr">
        <is>
          <t>Pés</t>
        </is>
      </c>
      <c r="M9" s="6" t="n">
        <v>1</v>
      </c>
      <c r="N9" s="8" t="n">
        <v>129.9</v>
      </c>
    </row>
    <row r="10">
      <c r="A10" s="9" t="inlineStr">
        <is>
          <t>EPI-008</t>
        </is>
      </c>
      <c r="B10" s="9" t="inlineStr">
        <is>
          <t>Máscara facial reutilizável</t>
        </is>
      </c>
      <c r="C10" s="9" t="inlineStr">
        <is>
          <t>Respiratória</t>
        </is>
      </c>
      <c r="D10" s="9" t="inlineStr">
        <is>
          <t>CA 89012</t>
        </is>
      </c>
      <c r="E10" s="10" t="n">
        <v>46586</v>
      </c>
      <c r="F10" s="9" t="n">
        <v>180</v>
      </c>
      <c r="G10" s="11" t="n">
        <v>29.9</v>
      </c>
      <c r="H10" s="9" t="inlineStr">
        <is>
          <t>ArLimpo</t>
        </is>
      </c>
      <c r="I10" s="9" t="inlineStr">
        <is>
          <t>34.567.890/0001-22</t>
        </is>
      </c>
      <c r="J10" s="9">
        <f>SE(E10="";"";SE(E10-HOJE()&lt;=60;"Sim";"Não"))</f>
        <v/>
      </c>
      <c r="L10" s="9" t="inlineStr">
        <is>
          <t>Altura</t>
        </is>
      </c>
      <c r="M10" s="9" t="n">
        <v>1</v>
      </c>
      <c r="N10" s="11" t="n">
        <v>219</v>
      </c>
    </row>
  </sheetData>
  <mergeCells count="2">
    <mergeCell ref="A1:J1"/>
    <mergeCell ref="L2:N2"/>
  </mergeCells>
  <conditionalFormatting sqref="J3:J10">
    <cfRule type="expression" priority="1" dxfId="0" stopIfTrue="0">
      <formula>J3="Sim"</formula>
    </cfRule>
    <cfRule type="expression" priority="2" dxfId="1" stopIfTrue="0">
      <formula>J3="Não"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S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16" customWidth="1" min="3" max="3"/>
    <col width="16" customWidth="1" min="4" max="4"/>
    <col width="22" customWidth="1" min="5" max="5"/>
    <col width="20" customWidth="1" min="6" max="6"/>
    <col width="13" customWidth="1" min="7" max="7"/>
    <col width="28" customWidth="1" min="8" max="8"/>
    <col width="14" customWidth="1" min="9" max="9"/>
    <col width="14" customWidth="1" min="10" max="10"/>
    <col width="8" customWidth="1" min="11" max="11"/>
    <col width="16" customWidth="1" min="12" max="12"/>
    <col width="14" customWidth="1" min="13" max="13"/>
    <col width="15" customWidth="1" min="14" max="14"/>
    <col width="14" customWidth="1" min="15" max="15"/>
    <col width="12" customWidth="1" min="16" max="16"/>
    <col width="15" customWidth="1" min="17" max="17"/>
    <col width="13" customWidth="1" min="18" max="18"/>
    <col width="25" customWidth="1" min="19" max="19"/>
  </cols>
  <sheetData>
    <row r="1" ht="32" customHeight="1">
      <c r="A1" s="1" t="inlineStr">
        <is>
          <t>CONTROLE DE ENTREGAS DE EPI — REGISTRO POR COLABORADOR</t>
        </is>
      </c>
    </row>
    <row r="2" ht="26" customHeight="1">
      <c r="A2" s="2" t="inlineStr">
        <is>
          <t>Data Entrega</t>
        </is>
      </c>
      <c r="B2" s="2" t="inlineStr">
        <is>
          <t>Colaborador</t>
        </is>
      </c>
      <c r="C2" s="2" t="inlineStr">
        <is>
          <t>CPF</t>
        </is>
      </c>
      <c r="D2" s="2" t="inlineStr">
        <is>
          <t>Cidade/UF</t>
        </is>
      </c>
      <c r="E2" s="2" t="inlineStr">
        <is>
          <t>Setor / Obra</t>
        </is>
      </c>
      <c r="F2" s="2" t="inlineStr">
        <is>
          <t>Cargo</t>
        </is>
      </c>
      <c r="G2" s="2" t="inlineStr">
        <is>
          <t>Código EPI</t>
        </is>
      </c>
      <c r="H2" s="2" t="inlineStr">
        <is>
          <t>Descrição EPI</t>
        </is>
      </c>
      <c r="I2" s="2" t="inlineStr">
        <is>
          <t>CA</t>
        </is>
      </c>
      <c r="J2" s="2" t="inlineStr">
        <is>
          <t>Validade CA</t>
        </is>
      </c>
      <c r="K2" s="2" t="inlineStr">
        <is>
          <t>Qtde</t>
        </is>
      </c>
      <c r="L2" s="2" t="inlineStr">
        <is>
          <t>Custo Unitário</t>
        </is>
      </c>
      <c r="M2" s="2" t="inlineStr">
        <is>
          <t>Custo Total</t>
        </is>
      </c>
      <c r="N2" s="2" t="inlineStr">
        <is>
          <t>Vida Útil (dias)</t>
        </is>
      </c>
      <c r="O2" s="2" t="inlineStr">
        <is>
          <t>Prev. Troca</t>
        </is>
      </c>
      <c r="P2" s="2" t="inlineStr">
        <is>
          <t>Status</t>
        </is>
      </c>
      <c r="Q2" s="2" t="inlineStr">
        <is>
          <t>Data Devolução</t>
        </is>
      </c>
      <c r="R2" s="2" t="inlineStr">
        <is>
          <t>Assinatura</t>
        </is>
      </c>
      <c r="S2" s="2" t="inlineStr">
        <is>
          <t>Observações</t>
        </is>
      </c>
    </row>
    <row r="3" ht="20" customHeight="1">
      <c r="A3" s="12" t="n">
        <v>46025</v>
      </c>
      <c r="B3" s="13" t="inlineStr">
        <is>
          <t>João Pedro Almeida</t>
        </is>
      </c>
      <c r="C3" s="13" t="inlineStr">
        <is>
          <t>123.456.789-10</t>
        </is>
      </c>
      <c r="D3" s="13" t="inlineStr">
        <is>
          <t>São Paulo/SP</t>
        </is>
      </c>
      <c r="E3" s="13" t="inlineStr">
        <is>
          <t>Obra Vila Olímpia</t>
        </is>
      </c>
      <c r="F3" s="13" t="inlineStr">
        <is>
          <t>Servente</t>
        </is>
      </c>
      <c r="G3" s="13" t="inlineStr">
        <is>
          <t>EPI-001</t>
        </is>
      </c>
      <c r="H3" s="6">
        <f>SEERRO(PROCV(G3;Cadastros_EPI!A:B;2;FALSO);"")</f>
        <v/>
      </c>
      <c r="I3" s="6">
        <f>SEERRO(PROCV(G3;Cadastros_EPI!A:D;4;FALSO);"")</f>
        <v/>
      </c>
      <c r="J3" s="7">
        <f>SEERRO(PROCV(G3;Cadastros_EPI!A:E;5;FALSO);"")</f>
        <v/>
      </c>
      <c r="K3" s="13" t="n">
        <v>1</v>
      </c>
      <c r="L3" s="8">
        <f>SEERRO(PROCV(G3;Cadastros_EPI!A:G;7;FALSO);"")</f>
        <v/>
      </c>
      <c r="M3" s="8">
        <f>SE(K3="";"";K3*L3)</f>
        <v/>
      </c>
      <c r="N3" s="6">
        <f>SEERRO(PROCV(G3;Cadastros_EPI!A:F;6;FALSO);"")</f>
        <v/>
      </c>
      <c r="O3" s="7">
        <f>SE(OU(A3="";N3="");"";A3+N3)</f>
        <v/>
      </c>
      <c r="P3" s="6">
        <f>SE(O3="";"";SE(O3&lt;HOJE();"Vencido";SE(O3-HOJE()&lt;=15;"Vencendo";"OK")))</f>
        <v/>
      </c>
      <c r="Q3" s="12" t="n"/>
      <c r="R3" s="13" t="inlineStr">
        <is>
          <t>Sim</t>
        </is>
      </c>
      <c r="S3" s="13" t="inlineStr"/>
    </row>
    <row r="4" ht="20" customHeight="1">
      <c r="A4" s="12" t="n">
        <v>46032</v>
      </c>
      <c r="B4" s="13" t="inlineStr">
        <is>
          <t>Mariana Santos</t>
        </is>
      </c>
      <c r="C4" s="13" t="inlineStr">
        <is>
          <t>234.567.890-21</t>
        </is>
      </c>
      <c r="D4" s="13" t="inlineStr">
        <is>
          <t>Campinas/SP</t>
        </is>
      </c>
      <c r="E4" s="13" t="inlineStr">
        <is>
          <t>Manutenção Planta</t>
        </is>
      </c>
      <c r="F4" s="13" t="inlineStr">
        <is>
          <t>Técnica de Segurança</t>
        </is>
      </c>
      <c r="G4" s="13" t="inlineStr">
        <is>
          <t>EPI-002</t>
        </is>
      </c>
      <c r="H4" s="9">
        <f>SEERRO(PROCV(G4;Cadastros_EPI!A:B;2;FALSO);"")</f>
        <v/>
      </c>
      <c r="I4" s="9">
        <f>SEERRO(PROCV(G4;Cadastros_EPI!A:D;4;FALSO);"")</f>
        <v/>
      </c>
      <c r="J4" s="10">
        <f>SEERRO(PROCV(G4;Cadastros_EPI!A:E;5;FALSO);"")</f>
        <v/>
      </c>
      <c r="K4" s="13" t="n">
        <v>1</v>
      </c>
      <c r="L4" s="11">
        <f>SEERRO(PROCV(G4;Cadastros_EPI!A:G;7;FALSO);"")</f>
        <v/>
      </c>
      <c r="M4" s="11">
        <f>SE(K4="";"";K4*L4)</f>
        <v/>
      </c>
      <c r="N4" s="9">
        <f>SEERRO(PROCV(G4;Cadastros_EPI!A:F;6;FALSO);"")</f>
        <v/>
      </c>
      <c r="O4" s="10">
        <f>SE(OU(A4="";N4="");"";A4+N4)</f>
        <v/>
      </c>
      <c r="P4" s="9">
        <f>SE(O4="";"";SE(O4&lt;HOJE();"Vencido";SE(O4-HOJE()&lt;=15;"Vencendo";"OK")))</f>
        <v/>
      </c>
      <c r="Q4" s="12" t="n"/>
      <c r="R4" s="13" t="inlineStr">
        <is>
          <t>Sim</t>
        </is>
      </c>
      <c r="S4" s="13" t="inlineStr"/>
    </row>
    <row r="5" ht="20" customHeight="1">
      <c r="A5" s="12" t="n">
        <v>46037</v>
      </c>
      <c r="B5" s="13" t="inlineStr">
        <is>
          <t>Carlos Eduardo Lima</t>
        </is>
      </c>
      <c r="C5" s="13" t="inlineStr">
        <is>
          <t>345.678.901-32</t>
        </is>
      </c>
      <c r="D5" s="13" t="inlineStr">
        <is>
          <t>Belo Horizonte/MG</t>
        </is>
      </c>
      <c r="E5" s="13" t="inlineStr">
        <is>
          <t>Obra Centro</t>
        </is>
      </c>
      <c r="F5" s="13" t="inlineStr">
        <is>
          <t>Pedreiro</t>
        </is>
      </c>
      <c r="G5" s="13" t="inlineStr">
        <is>
          <t>EPI-003</t>
        </is>
      </c>
      <c r="H5" s="6">
        <f>SEERRO(PROCV(G5;Cadastros_EPI!A:B;2;FALSO);"")</f>
        <v/>
      </c>
      <c r="I5" s="6">
        <f>SEERRO(PROCV(G5;Cadastros_EPI!A:D;4;FALSO);"")</f>
        <v/>
      </c>
      <c r="J5" s="7">
        <f>SEERRO(PROCV(G5;Cadastros_EPI!A:E;5;FALSO);"")</f>
        <v/>
      </c>
      <c r="K5" s="13" t="n">
        <v>3</v>
      </c>
      <c r="L5" s="8">
        <f>SEERRO(PROCV(G5;Cadastros_EPI!A:G;7;FALSO);"")</f>
        <v/>
      </c>
      <c r="M5" s="8">
        <f>SE(K5="";"";K5*L5)</f>
        <v/>
      </c>
      <c r="N5" s="6">
        <f>SEERRO(PROCV(G5;Cadastros_EPI!A:F;6;FALSO);"")</f>
        <v/>
      </c>
      <c r="O5" s="7">
        <f>SE(OU(A5="";N5="");"";A5+N5)</f>
        <v/>
      </c>
      <c r="P5" s="6">
        <f>SE(O5="";"";SE(O5&lt;HOJE();"Vencido";SE(O5-HOJE()&lt;=15;"Vencendo";"OK")))</f>
        <v/>
      </c>
      <c r="Q5" s="12" t="n"/>
      <c r="R5" s="13" t="inlineStr">
        <is>
          <t>Sim</t>
        </is>
      </c>
      <c r="S5" s="13" t="inlineStr"/>
    </row>
    <row r="6" ht="20" customHeight="1">
      <c r="A6" s="12" t="n">
        <v>46054</v>
      </c>
      <c r="B6" s="13" t="inlineStr">
        <is>
          <t>Ana Paula Ferreira</t>
        </is>
      </c>
      <c r="C6" s="13" t="inlineStr">
        <is>
          <t>456.789.012-43</t>
        </is>
      </c>
      <c r="D6" s="13" t="inlineStr">
        <is>
          <t>Curitiba/PR</t>
        </is>
      </c>
      <c r="E6" s="13" t="inlineStr">
        <is>
          <t>Almoxarifado</t>
        </is>
      </c>
      <c r="F6" s="13" t="inlineStr">
        <is>
          <t>Auxiliar de Estoque</t>
        </is>
      </c>
      <c r="G6" s="13" t="inlineStr">
        <is>
          <t>EPI-004</t>
        </is>
      </c>
      <c r="H6" s="9">
        <f>SEERRO(PROCV(G6;Cadastros_EPI!A:B;2;FALSO);"")</f>
        <v/>
      </c>
      <c r="I6" s="9">
        <f>SEERRO(PROCV(G6;Cadastros_EPI!A:D;4;FALSO);"")</f>
        <v/>
      </c>
      <c r="J6" s="10">
        <f>SEERRO(PROCV(G6;Cadastros_EPI!A:E;5;FALSO);"")</f>
        <v/>
      </c>
      <c r="K6" s="13" t="n">
        <v>5</v>
      </c>
      <c r="L6" s="11">
        <f>SEERRO(PROCV(G6;Cadastros_EPI!A:G;7;FALSO);"")</f>
        <v/>
      </c>
      <c r="M6" s="11">
        <f>SE(K6="";"";K6*L6)</f>
        <v/>
      </c>
      <c r="N6" s="9">
        <f>SEERRO(PROCV(G6;Cadastros_EPI!A:F;6;FALSO);"")</f>
        <v/>
      </c>
      <c r="O6" s="10">
        <f>SE(OU(A6="";N6="");"";A6+N6)</f>
        <v/>
      </c>
      <c r="P6" s="9">
        <f>SE(O6="";"";SE(O6&lt;HOJE();"Vencido";SE(O6-HOJE()&lt;=15;"Vencendo";"OK")))</f>
        <v/>
      </c>
      <c r="Q6" s="12" t="n"/>
      <c r="R6" s="13" t="inlineStr">
        <is>
          <t>Sim</t>
        </is>
      </c>
      <c r="S6" s="13" t="inlineStr">
        <is>
          <t>Lote especial</t>
        </is>
      </c>
    </row>
    <row r="7" ht="20" customHeight="1">
      <c r="A7" s="12" t="n">
        <v>46063</v>
      </c>
      <c r="B7" s="13" t="inlineStr">
        <is>
          <t>Roberto Souza</t>
        </is>
      </c>
      <c r="C7" s="13" t="inlineStr">
        <is>
          <t>567.890.123-54</t>
        </is>
      </c>
      <c r="D7" s="13" t="inlineStr">
        <is>
          <t>Porto Alegre/RS</t>
        </is>
      </c>
      <c r="E7" s="13" t="inlineStr">
        <is>
          <t>Área de Produção</t>
        </is>
      </c>
      <c r="F7" s="13" t="inlineStr">
        <is>
          <t>Operador</t>
        </is>
      </c>
      <c r="G7" s="13" t="inlineStr">
        <is>
          <t>EPI-005</t>
        </is>
      </c>
      <c r="H7" s="6">
        <f>SEERRO(PROCV(G7;Cadastros_EPI!A:B;2;FALSO);"")</f>
        <v/>
      </c>
      <c r="I7" s="6">
        <f>SEERRO(PROCV(G7;Cadastros_EPI!A:D;4;FALSO);"")</f>
        <v/>
      </c>
      <c r="J7" s="7">
        <f>SEERRO(PROCV(G7;Cadastros_EPI!A:E;5;FALSO);"")</f>
        <v/>
      </c>
      <c r="K7" s="13" t="n">
        <v>10</v>
      </c>
      <c r="L7" s="8">
        <f>SEERRO(PROCV(G7;Cadastros_EPI!A:G;7;FALSO);"")</f>
        <v/>
      </c>
      <c r="M7" s="8">
        <f>SE(K7="";"";K7*L7)</f>
        <v/>
      </c>
      <c r="N7" s="6">
        <f>SEERRO(PROCV(G7;Cadastros_EPI!A:F;6;FALSO);"")</f>
        <v/>
      </c>
      <c r="O7" s="7">
        <f>SE(OU(A7="";N7="");"";A7+N7)</f>
        <v/>
      </c>
      <c r="P7" s="6">
        <f>SE(O7="";"";SE(O7&lt;HOJE();"Vencido";SE(O7-HOJE()&lt;=15;"Vencendo";"OK")))</f>
        <v/>
      </c>
      <c r="Q7" s="12" t="n"/>
      <c r="R7" s="13" t="inlineStr">
        <is>
          <t>Não</t>
        </is>
      </c>
      <c r="S7" s="13" t="inlineStr">
        <is>
          <t>Aguardando assinatura</t>
        </is>
      </c>
    </row>
    <row r="8" ht="20" customHeight="1">
      <c r="A8" s="12" t="n">
        <v>46086</v>
      </c>
      <c r="B8" s="13" t="inlineStr">
        <is>
          <t>Fernanda Costa</t>
        </is>
      </c>
      <c r="C8" s="13" t="inlineStr">
        <is>
          <t>678.901.234-65</t>
        </is>
      </c>
      <c r="D8" s="13" t="inlineStr">
        <is>
          <t>Recife/PE</t>
        </is>
      </c>
      <c r="E8" s="13" t="inlineStr">
        <is>
          <t>Obra Boa Viagem</t>
        </is>
      </c>
      <c r="F8" s="13" t="inlineStr">
        <is>
          <t>Eletricista</t>
        </is>
      </c>
      <c r="G8" s="13" t="inlineStr">
        <is>
          <t>EPI-006</t>
        </is>
      </c>
      <c r="H8" s="9">
        <f>SEERRO(PROCV(G8;Cadastros_EPI!A:B;2;FALSO);"")</f>
        <v/>
      </c>
      <c r="I8" s="9">
        <f>SEERRO(PROCV(G8;Cadastros_EPI!A:D;4;FALSO);"")</f>
        <v/>
      </c>
      <c r="J8" s="10">
        <f>SEERRO(PROCV(G8;Cadastros_EPI!A:E;5;FALSO);"")</f>
        <v/>
      </c>
      <c r="K8" s="13" t="n">
        <v>1</v>
      </c>
      <c r="L8" s="11">
        <f>SEERRO(PROCV(G8;Cadastros_EPI!A:G;7;FALSO);"")</f>
        <v/>
      </c>
      <c r="M8" s="11">
        <f>SE(K8="";"";K8*L8)</f>
        <v/>
      </c>
      <c r="N8" s="9">
        <f>SEERRO(PROCV(G8;Cadastros_EPI!A:F;6;FALSO);"")</f>
        <v/>
      </c>
      <c r="O8" s="10">
        <f>SE(OU(A8="";N8="");"";A8+N8)</f>
        <v/>
      </c>
      <c r="P8" s="9">
        <f>SE(O8="";"";SE(O8&lt;HOJE();"Vencido";SE(O8-HOJE()&lt;=15;"Vencendo";"OK")))</f>
        <v/>
      </c>
      <c r="Q8" s="12" t="n"/>
      <c r="R8" s="13" t="inlineStr">
        <is>
          <t>Sim</t>
        </is>
      </c>
      <c r="S8" s="13" t="inlineStr"/>
    </row>
    <row r="9" ht="20" customHeight="1">
      <c r="A9" s="12" t="n">
        <v>46093</v>
      </c>
      <c r="B9" s="13" t="inlineStr">
        <is>
          <t>Lucas Martins</t>
        </is>
      </c>
      <c r="C9" s="13" t="inlineStr">
        <is>
          <t>789.012.345-76</t>
        </is>
      </c>
      <c r="D9" s="13" t="inlineStr">
        <is>
          <t>Salvador/BA</t>
        </is>
      </c>
      <c r="E9" s="13" t="inlineStr">
        <is>
          <t>Torre A – Andaimes</t>
        </is>
      </c>
      <c r="F9" s="13" t="inlineStr">
        <is>
          <t>Montador</t>
        </is>
      </c>
      <c r="G9" s="13" t="inlineStr">
        <is>
          <t>EPI-007</t>
        </is>
      </c>
      <c r="H9" s="6">
        <f>SEERRO(PROCV(G9;Cadastros_EPI!A:B;2;FALSO);"")</f>
        <v/>
      </c>
      <c r="I9" s="6">
        <f>SEERRO(PROCV(G9;Cadastros_EPI!A:D;4;FALSO);"")</f>
        <v/>
      </c>
      <c r="J9" s="7">
        <f>SEERRO(PROCV(G9;Cadastros_EPI!A:E;5;FALSO);"")</f>
        <v/>
      </c>
      <c r="K9" s="13" t="n">
        <v>1</v>
      </c>
      <c r="L9" s="8">
        <f>SEERRO(PROCV(G9;Cadastros_EPI!A:G;7;FALSO);"")</f>
        <v/>
      </c>
      <c r="M9" s="8">
        <f>SE(K9="";"";K9*L9)</f>
        <v/>
      </c>
      <c r="N9" s="6">
        <f>SEERRO(PROCV(G9;Cadastros_EPI!A:F;6;FALSO);"")</f>
        <v/>
      </c>
      <c r="O9" s="7">
        <f>SE(OU(A9="";N9="");"";A9+N9)</f>
        <v/>
      </c>
      <c r="P9" s="6">
        <f>SE(O9="";"";SE(O9&lt;HOJE();"Vencido";SE(O9-HOJE()&lt;=15;"Vencendo";"OK")))</f>
        <v/>
      </c>
      <c r="Q9" s="12" t="n"/>
      <c r="R9" s="13" t="inlineStr">
        <is>
          <t>Sim</t>
        </is>
      </c>
      <c r="S9" s="13" t="inlineStr">
        <is>
          <t>Inspeção anual ok</t>
        </is>
      </c>
    </row>
    <row r="10" ht="20" customHeight="1">
      <c r="A10" s="12" t="n">
        <v>46113</v>
      </c>
      <c r="B10" s="13" t="inlineStr">
        <is>
          <t>Juliana Oliveira</t>
        </is>
      </c>
      <c r="C10" s="13" t="inlineStr">
        <is>
          <t>890.123.456-87</t>
        </is>
      </c>
      <c r="D10" s="13" t="inlineStr">
        <is>
          <t>Fortaleza/CE</t>
        </is>
      </c>
      <c r="E10" s="13" t="inlineStr">
        <is>
          <t>Pintura Industrial</t>
        </is>
      </c>
      <c r="F10" s="13" t="inlineStr">
        <is>
          <t>Pintora</t>
        </is>
      </c>
      <c r="G10" s="13" t="inlineStr">
        <is>
          <t>EPI-008</t>
        </is>
      </c>
      <c r="H10" s="9">
        <f>SEERRO(PROCV(G10;Cadastros_EPI!A:B;2;FALSO);"")</f>
        <v/>
      </c>
      <c r="I10" s="9">
        <f>SEERRO(PROCV(G10;Cadastros_EPI!A:D;4;FALSO);"")</f>
        <v/>
      </c>
      <c r="J10" s="10">
        <f>SEERRO(PROCV(G10;Cadastros_EPI!A:E;5;FALSO);"")</f>
        <v/>
      </c>
      <c r="K10" s="13" t="n">
        <v>2</v>
      </c>
      <c r="L10" s="11">
        <f>SEERRO(PROCV(G10;Cadastros_EPI!A:G;7;FALSO);"")</f>
        <v/>
      </c>
      <c r="M10" s="11">
        <f>SE(K10="";"";K10*L10)</f>
        <v/>
      </c>
      <c r="N10" s="9">
        <f>SEERRO(PROCV(G10;Cadastros_EPI!A:F;6;FALSO);"")</f>
        <v/>
      </c>
      <c r="O10" s="10">
        <f>SE(OU(A10="";N10="");"";A10+N10)</f>
        <v/>
      </c>
      <c r="P10" s="9">
        <f>SE(O10="";"";SE(O10&lt;HOJE();"Vencido";SE(O10-HOJE()&lt;=15;"Vencendo";"OK")))</f>
        <v/>
      </c>
      <c r="Q10" s="12" t="n"/>
      <c r="R10" s="13" t="inlineStr">
        <is>
          <t>Sim</t>
        </is>
      </c>
      <c r="S10" s="13" t="inlineStr"/>
    </row>
    <row r="11" ht="20" customHeight="1">
      <c r="A11" s="12" t="n">
        <v>46130</v>
      </c>
      <c r="B11" s="13" t="inlineStr">
        <is>
          <t>Thiago Nascimento</t>
        </is>
      </c>
      <c r="C11" s="13" t="inlineStr">
        <is>
          <t>901.234.567-98</t>
        </is>
      </c>
      <c r="D11" s="13" t="inlineStr">
        <is>
          <t>Manaus/AM</t>
        </is>
      </c>
      <c r="E11" s="13" t="inlineStr">
        <is>
          <t>Área Química</t>
        </is>
      </c>
      <c r="F11" s="13" t="inlineStr">
        <is>
          <t>Técnico Químico</t>
        </is>
      </c>
      <c r="G11" s="13" t="inlineStr">
        <is>
          <t>EPI-004</t>
        </is>
      </c>
      <c r="H11" s="6">
        <f>SEERRO(PROCV(G11;Cadastros_EPI!A:B;2;FALSO);"")</f>
        <v/>
      </c>
      <c r="I11" s="6">
        <f>SEERRO(PROCV(G11;Cadastros_EPI!A:D;4;FALSO);"")</f>
        <v/>
      </c>
      <c r="J11" s="7">
        <f>SEERRO(PROCV(G11;Cadastros_EPI!A:E;5;FALSO);"")</f>
        <v/>
      </c>
      <c r="K11" s="13" t="n">
        <v>10</v>
      </c>
      <c r="L11" s="8">
        <f>SEERRO(PROCV(G11;Cadastros_EPI!A:G;7;FALSO);"")</f>
        <v/>
      </c>
      <c r="M11" s="8">
        <f>SE(K11="";"";K11*L11)</f>
        <v/>
      </c>
      <c r="N11" s="6">
        <f>SEERRO(PROCV(G11;Cadastros_EPI!A:F;6;FALSO);"")</f>
        <v/>
      </c>
      <c r="O11" s="7">
        <f>SE(OU(A11="";N11="");"";A11+N11)</f>
        <v/>
      </c>
      <c r="P11" s="6">
        <f>SE(O11="";"";SE(O11&lt;HOJE();"Vencido";SE(O11-HOJE()&lt;=15;"Vencendo";"OK")))</f>
        <v/>
      </c>
      <c r="Q11" s="12" t="n">
        <v>46157</v>
      </c>
      <c r="R11" s="13" t="inlineStr">
        <is>
          <t>Sim</t>
        </is>
      </c>
      <c r="S11" s="13" t="inlineStr">
        <is>
          <t>Devolvido danificado</t>
        </is>
      </c>
    </row>
    <row r="12" ht="20" customHeight="1">
      <c r="A12" s="12" t="n">
        <v>46144</v>
      </c>
      <c r="B12" s="13" t="inlineStr">
        <is>
          <t>Bruna Cavalcante</t>
        </is>
      </c>
      <c r="C12" s="13" t="inlineStr">
        <is>
          <t>012.345.678-09</t>
        </is>
      </c>
      <c r="D12" s="13" t="inlineStr">
        <is>
          <t>Brasília/DF</t>
        </is>
      </c>
      <c r="E12" s="13" t="inlineStr">
        <is>
          <t>Obra Asa Norte</t>
        </is>
      </c>
      <c r="F12" s="13" t="inlineStr">
        <is>
          <t>Carpinteira</t>
        </is>
      </c>
      <c r="G12" s="13" t="inlineStr">
        <is>
          <t>EPI-001</t>
        </is>
      </c>
      <c r="H12" s="9">
        <f>SEERRO(PROCV(G12;Cadastros_EPI!A:B;2;FALSO);"")</f>
        <v/>
      </c>
      <c r="I12" s="9">
        <f>SEERRO(PROCV(G12;Cadastros_EPI!A:D;4;FALSO);"")</f>
        <v/>
      </c>
      <c r="J12" s="10">
        <f>SEERRO(PROCV(G12;Cadastros_EPI!A:E;5;FALSO);"")</f>
        <v/>
      </c>
      <c r="K12" s="13" t="n">
        <v>2</v>
      </c>
      <c r="L12" s="11">
        <f>SEERRO(PROCV(G12;Cadastros_EPI!A:G;7;FALSO);"")</f>
        <v/>
      </c>
      <c r="M12" s="11">
        <f>SE(K12="";"";K12*L12)</f>
        <v/>
      </c>
      <c r="N12" s="9">
        <f>SEERRO(PROCV(G12;Cadastros_EPI!A:F;6;FALSO);"")</f>
        <v/>
      </c>
      <c r="O12" s="10">
        <f>SE(OU(A12="";N12="");"";A12+N12)</f>
        <v/>
      </c>
      <c r="P12" s="9">
        <f>SE(O12="";"";SE(O12&lt;HOJE();"Vencido";SE(O12-HOJE()&lt;=15;"Vencendo";"OK")))</f>
        <v/>
      </c>
      <c r="Q12" s="12" t="n"/>
      <c r="R12" s="13" t="inlineStr">
        <is>
          <t>Sim</t>
        </is>
      </c>
      <c r="S12" s="13" t="inlineStr"/>
    </row>
    <row r="13">
      <c r="A13" s="14" t="inlineStr">
        <is>
          <t>TOTAIS</t>
        </is>
      </c>
      <c r="B13" s="14" t="inlineStr"/>
      <c r="C13" s="14" t="inlineStr"/>
      <c r="D13" s="14" t="inlineStr"/>
      <c r="E13" s="14" t="inlineStr"/>
      <c r="F13" s="14" t="inlineStr"/>
      <c r="G13" s="14" t="inlineStr"/>
      <c r="H13" s="14" t="inlineStr"/>
      <c r="I13" s="14" t="inlineStr"/>
      <c r="J13" s="14" t="inlineStr"/>
      <c r="K13" s="15">
        <f>SOMA(K3:K12)</f>
        <v/>
      </c>
      <c r="L13" s="14" t="inlineStr"/>
      <c r="M13" s="16">
        <f>SOMA(M3:M12)</f>
        <v/>
      </c>
      <c r="N13" s="14" t="inlineStr"/>
      <c r="O13" s="14" t="inlineStr"/>
      <c r="P13" s="14" t="inlineStr"/>
      <c r="Q13" s="14" t="inlineStr"/>
      <c r="R13" s="14" t="inlineStr"/>
      <c r="S13" s="14" t="inlineStr"/>
    </row>
  </sheetData>
  <mergeCells count="1">
    <mergeCell ref="A1:S1"/>
  </mergeCells>
  <conditionalFormatting sqref="P3:P12">
    <cfRule type="expression" priority="1" dxfId="0" stopIfTrue="0">
      <formula>P3="Vencido"</formula>
    </cfRule>
    <cfRule type="expression" priority="2" dxfId="2" stopIfTrue="0">
      <formula>P3="Vencendo"</formula>
    </cfRule>
    <cfRule type="expression" priority="3" dxfId="1" stopIfTrue="0">
      <formula>P3="OK"</formula>
    </cfRule>
  </conditionalFormatting>
  <conditionalFormatting sqref="R3:R12">
    <cfRule type="expression" priority="4" dxfId="3" stopIfTrue="0">
      <formula>R3="Não"</formula>
    </cfRule>
  </conditionalFormatting>
  <dataValidations count="2">
    <dataValidation sqref="G3:G500" showErrorMessage="1" showInputMessage="1" allowBlank="1" errorTitle="Código EPI" error="Código inválido. Selecione da lista." type="list">
      <formula1>"EPI-001,EPI-002,EPI-003,EPI-004,EPI-005,EPI-006,EPI-007,EPI-008"</formula1>
    </dataValidation>
    <dataValidation sqref="R3:R500" showErrorMessage="1" showInputMessage="1" allowBlank="1" type="list">
      <formula1>"Sim,Não"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7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" customWidth="1" min="2" max="2"/>
    <col width="16" customWidth="1" min="3" max="3"/>
    <col width="2" customWidth="1" min="4" max="4"/>
    <col width="18" customWidth="1" min="5" max="5"/>
    <col width="2" customWidth="1" min="6" max="6"/>
    <col width="14" customWidth="1" min="7" max="7"/>
    <col width="2" customWidth="1" min="8" max="8"/>
    <col width="14" customWidth="1" min="9" max="9"/>
    <col width="2" customWidth="1" min="10" max="10"/>
    <col width="14" customWidth="1" min="11" max="11"/>
    <col width="2" customWidth="1" min="12" max="12"/>
    <col width="22" customWidth="1" min="13" max="13"/>
    <col width="22" customWidth="1" min="14" max="14"/>
  </cols>
  <sheetData>
    <row r="1" ht="36" customHeight="1">
      <c r="A1" s="1" t="inlineStr">
        <is>
          <t>DASHBOARD — CONTROLE DE EPI</t>
        </is>
      </c>
    </row>
    <row r="3" ht="22" customHeight="1">
      <c r="A3" s="17" t="inlineStr">
        <is>
          <t>Total de Entregas</t>
        </is>
      </c>
      <c r="C3" s="17" t="inlineStr">
        <is>
          <t>Total de EPIs Entregues</t>
        </is>
      </c>
      <c r="E3" s="17" t="inlineStr">
        <is>
          <t>Custo Total (R$)</t>
        </is>
      </c>
      <c r="G3" s="18" t="inlineStr">
        <is>
          <t>EPIs Vencidos</t>
        </is>
      </c>
      <c r="I3" s="19" t="inlineStr">
        <is>
          <t>EPIs Vencendo</t>
        </is>
      </c>
      <c r="K3" s="19" t="inlineStr">
        <is>
          <t>Sem Assinatura</t>
        </is>
      </c>
    </row>
    <row r="4" ht="36" customHeight="1">
      <c r="A4" s="20">
        <f>CONT.VALORES(Entregas_EPI!A3:A12)</f>
        <v/>
      </c>
      <c r="C4" s="20">
        <f>SOMA(Entregas_EPI!K3:K12)</f>
        <v/>
      </c>
      <c r="E4" s="21">
        <f>SOMA(Entregas_EPI!M3:M12)</f>
        <v/>
      </c>
      <c r="G4" s="22">
        <f>CONT.SE(Entregas_EPI!P3:P12;"Vencido")</f>
        <v/>
      </c>
      <c r="I4" s="23">
        <f>CONT.SE(Entregas_EPI!P3:P12;"Vencendo")</f>
        <v/>
      </c>
      <c r="K4" s="23">
        <f>CONT.SE(Entregas_EPI!R3:R12;"Não")</f>
        <v/>
      </c>
    </row>
    <row r="6" ht="22" customHeight="1">
      <c r="A6" s="3" t="inlineStr">
        <is>
          <t>RESUMO DE ENTREGAS POR EPI</t>
        </is>
      </c>
      <c r="G6" s="3" t="inlineStr">
        <is>
          <t>STATUS DAS ENTREGAS</t>
        </is>
      </c>
    </row>
    <row r="7" ht="22" customHeight="1">
      <c r="A7" s="2" t="inlineStr">
        <is>
          <t>Código EPI</t>
        </is>
      </c>
      <c r="B7" s="2" t="inlineStr">
        <is>
          <t>Descrição</t>
        </is>
      </c>
      <c r="C7" s="2" t="inlineStr">
        <is>
          <t>Qtde Entregas</t>
        </is>
      </c>
      <c r="D7" s="2" t="inlineStr">
        <is>
          <t>Qtde EPIs</t>
        </is>
      </c>
      <c r="E7" s="2" t="inlineStr">
        <is>
          <t>Custo Total (R$)</t>
        </is>
      </c>
      <c r="G7" s="2" t="inlineStr">
        <is>
          <t>Status</t>
        </is>
      </c>
      <c r="H7" s="2" t="inlineStr">
        <is>
          <t>Qtde</t>
        </is>
      </c>
      <c r="I7" s="2" t="inlineStr">
        <is>
          <t>% Total</t>
        </is>
      </c>
    </row>
    <row r="8">
      <c r="A8" s="9" t="inlineStr">
        <is>
          <t>EPI-001</t>
        </is>
      </c>
      <c r="B8" s="9" t="inlineStr">
        <is>
          <t>Capacete classe B</t>
        </is>
      </c>
      <c r="C8" s="9">
        <f>CONT.SE(Entregas_EPI!G3:G12;"EPI-001")</f>
        <v/>
      </c>
      <c r="D8" s="9">
        <f>SOMASE(Entregas_EPI!G3:G12;"EPI-001";Entregas_EPI!K3:K12)</f>
        <v/>
      </c>
      <c r="E8" s="11">
        <f>SOMASE(Entregas_EPI!G3:G12;"EPI-001";Entregas_EPI!M3:M12)</f>
        <v/>
      </c>
      <c r="G8" s="24" t="inlineStr">
        <is>
          <t>OK</t>
        </is>
      </c>
      <c r="H8" s="24">
        <f>CONT.SE(Entregas_EPI!P3:P12;"OK")</f>
        <v/>
      </c>
      <c r="I8" s="25">
        <f>SE(H8=0;0;H8/10)</f>
        <v/>
      </c>
    </row>
    <row r="9">
      <c r="A9" s="6" t="inlineStr">
        <is>
          <t>EPI-002</t>
        </is>
      </c>
      <c r="B9" s="6" t="inlineStr">
        <is>
          <t>Óculos de proteção</t>
        </is>
      </c>
      <c r="C9" s="6">
        <f>CONT.SE(Entregas_EPI!G3:G12;"EPI-002")</f>
        <v/>
      </c>
      <c r="D9" s="6">
        <f>SOMASE(Entregas_EPI!G3:G12;"EPI-002";Entregas_EPI!K3:K12)</f>
        <v/>
      </c>
      <c r="E9" s="8">
        <f>SOMASE(Entregas_EPI!G3:G12;"EPI-002";Entregas_EPI!M3:M12)</f>
        <v/>
      </c>
      <c r="G9" s="26" t="inlineStr">
        <is>
          <t>Vencendo</t>
        </is>
      </c>
      <c r="H9" s="26">
        <f>CONT.SE(Entregas_EPI!P3:P12;"Vencendo")</f>
        <v/>
      </c>
      <c r="I9" s="27">
        <f>SE(H9=0;0;H9/10)</f>
        <v/>
      </c>
    </row>
    <row r="10">
      <c r="A10" s="9" t="inlineStr">
        <is>
          <t>EPI-003</t>
        </is>
      </c>
      <c r="B10" s="9" t="inlineStr">
        <is>
          <t>Protetor auricular</t>
        </is>
      </c>
      <c r="C10" s="9">
        <f>CONT.SE(Entregas_EPI!G3:G12;"EPI-003")</f>
        <v/>
      </c>
      <c r="D10" s="9">
        <f>SOMASE(Entregas_EPI!G3:G12;"EPI-003";Entregas_EPI!K3:K12)</f>
        <v/>
      </c>
      <c r="E10" s="11">
        <f>SOMASE(Entregas_EPI!G3:G12;"EPI-003";Entregas_EPI!M3:M12)</f>
        <v/>
      </c>
      <c r="G10" s="28" t="inlineStr">
        <is>
          <t>Vencido</t>
        </is>
      </c>
      <c r="H10" s="28">
        <f>CONT.SE(Entregas_EPI!P3:P12;"Vencido")</f>
        <v/>
      </c>
      <c r="I10" s="29">
        <f>SE(H10=0;0;H10/10)</f>
        <v/>
      </c>
    </row>
    <row r="11">
      <c r="A11" s="6" t="inlineStr">
        <is>
          <t>EPI-004</t>
        </is>
      </c>
      <c r="B11" s="6" t="inlineStr">
        <is>
          <t>Respirador PFF2</t>
        </is>
      </c>
      <c r="C11" s="6">
        <f>CONT.SE(Entregas_EPI!G3:G12;"EPI-004")</f>
        <v/>
      </c>
      <c r="D11" s="6">
        <f>SOMASE(Entregas_EPI!G3:G12;"EPI-004";Entregas_EPI!K3:K12)</f>
        <v/>
      </c>
      <c r="E11" s="8">
        <f>SOMASE(Entregas_EPI!G3:G12;"EPI-004";Entregas_EPI!M3:M12)</f>
        <v/>
      </c>
      <c r="G11" s="3" t="inlineStr">
        <is>
          <t>CUSTO POR CIDADE/UF</t>
        </is>
      </c>
    </row>
    <row r="12">
      <c r="A12" s="9" t="inlineStr">
        <is>
          <t>EPI-005</t>
        </is>
      </c>
      <c r="B12" s="9" t="inlineStr">
        <is>
          <t>Luva nitrílica</t>
        </is>
      </c>
      <c r="C12" s="9">
        <f>CONT.SE(Entregas_EPI!G3:G12;"EPI-005")</f>
        <v/>
      </c>
      <c r="D12" s="9">
        <f>SOMASE(Entregas_EPI!G3:G12;"EPI-005";Entregas_EPI!K3:K12)</f>
        <v/>
      </c>
      <c r="E12" s="11">
        <f>SOMASE(Entregas_EPI!G3:G12;"EPI-005";Entregas_EPI!M3:M12)</f>
        <v/>
      </c>
      <c r="G12" s="2" t="inlineStr">
        <is>
          <t>Cidade/UF</t>
        </is>
      </c>
      <c r="H12" s="2" t="inlineStr">
        <is>
          <t>Custo Total</t>
        </is>
      </c>
      <c r="I12" s="2" t="inlineStr">
        <is>
          <t>Qtde</t>
        </is>
      </c>
    </row>
    <row r="13">
      <c r="A13" s="6" t="inlineStr">
        <is>
          <t>EPI-006</t>
        </is>
      </c>
      <c r="B13" s="6" t="inlineStr">
        <is>
          <t>Botina com biqueira</t>
        </is>
      </c>
      <c r="C13" s="6">
        <f>CONT.SE(Entregas_EPI!G3:G12;"EPI-006")</f>
        <v/>
      </c>
      <c r="D13" s="6">
        <f>SOMASE(Entregas_EPI!G3:G12;"EPI-006";Entregas_EPI!K3:K12)</f>
        <v/>
      </c>
      <c r="E13" s="8">
        <f>SOMASE(Entregas_EPI!G3:G12;"EPI-006";Entregas_EPI!M3:M12)</f>
        <v/>
      </c>
      <c r="G13" s="6" t="inlineStr">
        <is>
          <t>São Paulo/SP</t>
        </is>
      </c>
      <c r="H13" s="8">
        <f>SOMASE(Entregas_EPI!D3:D12;"São Paulo/SP";Entregas_EPI!M3:M12)</f>
        <v/>
      </c>
      <c r="I13" s="6">
        <f>CONT.SE(Entregas_EPI!D3:D12;"São Paulo/SP")</f>
        <v/>
      </c>
    </row>
    <row r="14">
      <c r="A14" s="9" t="inlineStr">
        <is>
          <t>EPI-007</t>
        </is>
      </c>
      <c r="B14" s="9" t="inlineStr">
        <is>
          <t>Cinto paraquedista</t>
        </is>
      </c>
      <c r="C14" s="9">
        <f>CONT.SE(Entregas_EPI!G3:G12;"EPI-007")</f>
        <v/>
      </c>
      <c r="D14" s="9">
        <f>SOMASE(Entregas_EPI!G3:G12;"EPI-007";Entregas_EPI!K3:K12)</f>
        <v/>
      </c>
      <c r="E14" s="11">
        <f>SOMASE(Entregas_EPI!G3:G12;"EPI-007";Entregas_EPI!M3:M12)</f>
        <v/>
      </c>
      <c r="G14" s="9" t="inlineStr">
        <is>
          <t>Campinas/SP</t>
        </is>
      </c>
      <c r="H14" s="11">
        <f>SOMASE(Entregas_EPI!D3:D12;"Campinas/SP";Entregas_EPI!M3:M12)</f>
        <v/>
      </c>
      <c r="I14" s="9">
        <f>CONT.SE(Entregas_EPI!D3:D12;"Campinas/SP")</f>
        <v/>
      </c>
    </row>
    <row r="15">
      <c r="A15" s="6" t="inlineStr">
        <is>
          <t>EPI-008</t>
        </is>
      </c>
      <c r="B15" s="6" t="inlineStr">
        <is>
          <t>Máscara reutilizável</t>
        </is>
      </c>
      <c r="C15" s="6">
        <f>CONT.SE(Entregas_EPI!G3:G12;"EPI-008")</f>
        <v/>
      </c>
      <c r="D15" s="6">
        <f>SOMASE(Entregas_EPI!G3:G12;"EPI-008";Entregas_EPI!K3:K12)</f>
        <v/>
      </c>
      <c r="E15" s="8">
        <f>SOMASE(Entregas_EPI!G3:G12;"EPI-008";Entregas_EPI!M3:M12)</f>
        <v/>
      </c>
      <c r="G15" s="6" t="inlineStr">
        <is>
          <t>Belo Horizonte/MG</t>
        </is>
      </c>
      <c r="H15" s="8">
        <f>SOMASE(Entregas_EPI!D3:D12;"Belo Horizonte/MG";Entregas_EPI!M3:M12)</f>
        <v/>
      </c>
      <c r="I15" s="6">
        <f>CONT.SE(Entregas_EPI!D3:D12;"Belo Horizonte/MG")</f>
        <v/>
      </c>
    </row>
    <row r="16">
      <c r="A16" s="3" t="inlineStr">
        <is>
          <t>TOTAL</t>
        </is>
      </c>
      <c r="B16" s="3" t="inlineStr"/>
      <c r="C16" s="3">
        <f>SOMA(C8:C15)</f>
        <v/>
      </c>
      <c r="D16" s="3">
        <f>SOMA(D8:D15)</f>
        <v/>
      </c>
      <c r="E16" s="30">
        <f>SOMA(E8:E15)</f>
        <v/>
      </c>
      <c r="G16" s="9" t="inlineStr">
        <is>
          <t>Curitiba/PR</t>
        </is>
      </c>
      <c r="H16" s="11">
        <f>SOMASE(Entregas_EPI!D3:D12;"Curitiba/PR";Entregas_EPI!M3:M12)</f>
        <v/>
      </c>
      <c r="I16" s="9">
        <f>CONT.SE(Entregas_EPI!D3:D12;"Curitiba/PR")</f>
        <v/>
      </c>
    </row>
    <row r="17">
      <c r="G17" s="6" t="inlineStr">
        <is>
          <t>Porto Alegre/RS</t>
        </is>
      </c>
      <c r="H17" s="8">
        <f>SOMASE(Entregas_EPI!D3:D12;"Porto Alegre/RS";Entregas_EPI!M3:M12)</f>
        <v/>
      </c>
      <c r="I17" s="6">
        <f>CONT.SE(Entregas_EPI!D3:D12;"Porto Alegre/RS")</f>
        <v/>
      </c>
    </row>
  </sheetData>
  <mergeCells count="4">
    <mergeCell ref="A1:N1"/>
    <mergeCell ref="A6:E6"/>
    <mergeCell ref="G6:I6"/>
    <mergeCell ref="G11:I1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4" customHeight="1">
      <c r="A1" s="1" t="inlineStr">
        <is>
          <t>INSTRUÇÕES DE USO — PLANILHA DE CONTROLE DE EPI</t>
        </is>
      </c>
    </row>
    <row r="2" ht="18" customHeight="1">
      <c r="A2" s="2" t="inlineStr">
        <is>
          <t>ABA</t>
        </is>
      </c>
      <c r="B2" s="2" t="inlineStr">
        <is>
          <t>DESCRIÇÃO</t>
        </is>
      </c>
    </row>
    <row r="3" ht="18" customHeight="1">
      <c r="A3" s="3" t="inlineStr">
        <is>
          <t>Cadastros_EPI</t>
        </is>
      </c>
      <c r="B3" s="31" t="inlineStr">
        <is>
          <t>Cadastre todos os EPIs com código, descrição, CA, validade, custo e fornecedor.</t>
        </is>
      </c>
    </row>
    <row r="4" ht="18" customHeight="1">
      <c r="A4" s="9" t="inlineStr"/>
      <c r="B4" s="32" t="inlineStr">
        <is>
          <t>A coluna 'Alerta CA Vencendo' indica automaticamente EPIs cujo CA vence em ≤ 60 dias.</t>
        </is>
      </c>
    </row>
    <row r="5" ht="18" customHeight="1">
      <c r="A5" s="6" t="inlineStr"/>
      <c r="B5" s="33" t="inlineStr">
        <is>
          <t>Não altere os Códigos EPI (EPI-001 a EPI-008) pois são usados nas buscas PROCV.</t>
        </is>
      </c>
    </row>
    <row r="6" ht="18" customHeight="1">
      <c r="A6" s="3" t="inlineStr">
        <is>
          <t>Entregas_EPI</t>
        </is>
      </c>
      <c r="B6" s="31" t="inlineStr">
        <is>
          <t>Registre cada entrega de EPI por colaborador.</t>
        </is>
      </c>
    </row>
    <row r="7" ht="18" customHeight="1">
      <c r="A7" s="6" t="inlineStr"/>
      <c r="B7" s="33" t="inlineStr">
        <is>
          <t>Colunas em AMARELO são de preenchimento manual (input).</t>
        </is>
      </c>
    </row>
    <row r="8" ht="18" customHeight="1">
      <c r="A8" s="9" t="inlineStr"/>
      <c r="B8" s="32" t="inlineStr">
        <is>
          <t>Coluna G (Código EPI): use a lista suspensa para selecionar o EPI correto.</t>
        </is>
      </c>
    </row>
    <row r="9" ht="18" customHeight="1">
      <c r="A9" s="6" t="inlineStr"/>
      <c r="B9" s="33" t="inlineStr">
        <is>
          <t>As colunas H, I, J, L, N são preenchidas automaticamente via PROCV.</t>
        </is>
      </c>
    </row>
    <row r="10" ht="18" customHeight="1">
      <c r="A10" s="9" t="inlineStr"/>
      <c r="B10" s="32" t="inlineStr">
        <is>
          <t>Coluna M (Custo Total): calculado automaticamente (Qtde × Custo Unitário).</t>
        </is>
      </c>
    </row>
    <row r="11" ht="18" customHeight="1">
      <c r="A11" s="6" t="inlineStr"/>
      <c r="B11" s="33" t="inlineStr">
        <is>
          <t>Coluna O (Prev. Troca): Data Entrega + Vida Útil em dias.</t>
        </is>
      </c>
    </row>
    <row r="12" ht="18" customHeight="1">
      <c r="A12" s="9" t="inlineStr"/>
      <c r="B12" s="32" t="inlineStr">
        <is>
          <t>Coluna P (Status): OK = dentro do prazo | Vencendo = ≤15 dias | Vencido = expirado.</t>
        </is>
      </c>
    </row>
    <row r="13" ht="18" customHeight="1">
      <c r="A13" s="6" t="inlineStr"/>
      <c r="B13" s="33" t="inlineStr">
        <is>
          <t>Coluna Q (Devolução): preencha quando o EPI for devolvido.</t>
        </is>
      </c>
    </row>
    <row r="14" ht="18" customHeight="1">
      <c r="A14" s="9" t="inlineStr"/>
      <c r="B14" s="32" t="inlineStr">
        <is>
          <t>Coluna R (Assinatura): confirme 'Sim' após colaborador assinar o recibo.</t>
        </is>
      </c>
    </row>
    <row r="15" ht="18" customHeight="1">
      <c r="A15" s="3" t="inlineStr">
        <is>
          <t>Dashboard</t>
        </is>
      </c>
      <c r="B15" s="31" t="inlineStr">
        <is>
          <t>Visualize KPIs, gráficos e alertas consolidados automaticamente.</t>
        </is>
      </c>
    </row>
    <row r="16" ht="18" customHeight="1">
      <c r="A16" s="9" t="inlineStr"/>
      <c r="B16" s="32" t="inlineStr">
        <is>
          <t>Os dados se atualizam conforme novas linhas são adicionadas em Entregas_EPI.</t>
        </is>
      </c>
    </row>
    <row r="17" ht="18" customHeight="1">
      <c r="A17" s="6" t="inlineStr"/>
      <c r="B17" s="33" t="inlineStr">
        <is>
          <t>Gráfico de barras: qtde de EPIs entregues por código.</t>
        </is>
      </c>
    </row>
    <row r="18" ht="18" customHeight="1">
      <c r="A18" s="9" t="inlineStr"/>
      <c r="B18" s="32" t="inlineStr">
        <is>
          <t>Gráfico de pizza: distribuição de status (OK / Vencendo / Vencido).</t>
        </is>
      </c>
    </row>
    <row r="19" ht="18" customHeight="1">
      <c r="A19" s="6" t="inlineStr"/>
      <c r="B19" s="33" t="inlineStr">
        <is>
          <t>Gráfico horizontal: custo total de EPI por cidade/UF.</t>
        </is>
      </c>
    </row>
    <row r="20" ht="18" customHeight="1">
      <c r="A20" s="3" t="inlineStr">
        <is>
          <t>IMPORTANTE</t>
        </is>
      </c>
      <c r="B20" s="31" t="inlineStr">
        <is>
          <t>Mantenha os Códigos EPI padronizados (EPI-001, EPI-002...) em todas as abas.</t>
        </is>
      </c>
    </row>
    <row r="21" ht="18" customHeight="1">
      <c r="A21" s="6" t="inlineStr"/>
      <c r="B21" s="33" t="inlineStr">
        <is>
          <t>Para adicionar novos EPIs, insira linhas na aba Cadastros_EPI e atualize a validação.</t>
        </is>
      </c>
    </row>
    <row r="22" ht="18" customHeight="1">
      <c r="A22" s="9" t="inlineStr"/>
      <c r="B22" s="32" t="inlineStr">
        <is>
          <t>Faça backup mensal do arquivo para histórico de entregas e auditorias.</t>
        </is>
      </c>
    </row>
    <row r="23" ht="18" customHeight="1">
      <c r="A23" s="6" t="inlineStr"/>
      <c r="B23" s="33" t="inlineStr">
        <is>
          <t>Este arquivo foi gerado automaticamente. Personalize conforme a sua empresa.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2026-04-15T08:59:02Z</dcterms:created>
  <dcterms:modified xmlns:dcterms="http://purl.org/dc/terms/" xmlns:xsi="http://www.w3.org/2001/XMLSchema-instance" xsi:type="dcterms:W3CDTF">2026-04-15T08:59:02Z</dcterms:modified>
</cp:coreProperties>
</file>