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uncionários" sheetId="1" state="visible" r:id="rId1"/>
    <sheet xmlns:r="http://schemas.openxmlformats.org/officeDocument/2006/relationships" name="Folha_FGTS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14"/>
    </font>
    <font>
      <name val="Calibri"/>
      <i val="1"/>
      <color rgb="0092400E"/>
      <sz val="9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0FDFA"/>
      </patternFill>
    </fill>
    <fill>
      <patternFill patternType="solid">
        <fgColor rgb="0014B8A6"/>
      </patternFill>
    </fill>
    <fill>
      <patternFill patternType="solid">
        <fgColor rgb="00FEF9C3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49" fontId="3" fillId="3" borderId="1" applyAlignment="1" pivotButton="0" quotePrefix="0" xfId="0">
      <alignment horizontal="center" vertical="center"/>
    </xf>
    <xf numFmtId="10" fontId="3" fillId="3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49" fontId="4" fillId="3" borderId="1" applyAlignment="1" pivotButton="0" quotePrefix="0" xfId="0">
      <alignment horizontal="center" vertical="center"/>
    </xf>
    <xf numFmtId="49" fontId="3" fillId="4" borderId="1" applyAlignment="1" pivotButton="0" quotePrefix="0" xfId="0">
      <alignment horizontal="left" vertical="center"/>
    </xf>
    <xf numFmtId="49" fontId="3" fillId="4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center" vertical="center"/>
    </xf>
    <xf numFmtId="1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right" vertical="center"/>
    </xf>
    <xf numFmtId="49" fontId="3" fillId="5" borderId="1" applyAlignment="1" pivotButton="0" quotePrefix="0" xfId="0">
      <alignment horizontal="left" vertical="center"/>
    </xf>
    <xf numFmtId="49" fontId="3" fillId="5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center" vertical="center"/>
    </xf>
    <xf numFmtId="1" fontId="3" fillId="5" borderId="1" applyAlignment="1" pivotButton="0" quotePrefix="0" xfId="0">
      <alignment horizontal="center" vertical="center"/>
    </xf>
    <xf numFmtId="1" fontId="4" fillId="4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right" vertical="center"/>
    </xf>
    <xf numFmtId="164" fontId="4" fillId="6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3" fillId="5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b val="1"/>
        <color rgb="00065F46"/>
      </font>
      <fill>
        <patternFill patternType="solid">
          <fgColor rgb="00D1FAE5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92400E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Depósito FGTS por Funcionário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'Folha_FGTS'!K2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'Folha_FGTS'!$B$3:$B$11</f>
            </numRef>
          </cat>
          <val>
            <numRef>
              <f>'Folha_FGTS'!$K$3:$K$11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Matrícula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18</col>
      <colOff>0</colOff>
      <row>13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8" customWidth="1" min="2" max="2"/>
    <col width="18" customWidth="1" min="3" max="3"/>
    <col width="20" customWidth="1" min="4" max="4"/>
    <col width="22" customWidth="1" min="5" max="5"/>
    <col width="18" customWidth="1" min="6" max="6"/>
    <col width="10" customWidth="1" min="7" max="7"/>
    <col width="18" customWidth="1" min="8" max="8"/>
    <col width="12" customWidth="1" min="9" max="9"/>
  </cols>
  <sheetData>
    <row r="1" ht="28" customHeight="1">
      <c r="A1" s="1" t="inlineStr">
        <is>
          <t>CADASTRO DE FUNCIONÁRIOS — BASE FGTS</t>
        </is>
      </c>
    </row>
    <row r="2">
      <c r="A2" s="2" t="inlineStr">
        <is>
          <t>Matrícula</t>
        </is>
      </c>
      <c r="B2" s="2" t="inlineStr">
        <is>
          <t>Nome do Funcionário</t>
        </is>
      </c>
      <c r="C2" s="2" t="inlineStr">
        <is>
          <t>CPF</t>
        </is>
      </c>
      <c r="D2" s="2" t="inlineStr">
        <is>
          <t>PIS/PASEP</t>
        </is>
      </c>
      <c r="E2" s="2" t="inlineStr">
        <is>
          <t>Cidade/UF</t>
        </is>
      </c>
      <c r="F2" s="2" t="inlineStr">
        <is>
          <t>Data de Admissão</t>
        </is>
      </c>
      <c r="G2" s="2" t="inlineStr">
        <is>
          <t>Regime</t>
        </is>
      </c>
      <c r="H2" s="2" t="inlineStr">
        <is>
          <t>Alíquota FGTS (%)</t>
        </is>
      </c>
      <c r="I2" s="2" t="inlineStr">
        <is>
          <t>Ativo? (S/N)</t>
        </is>
      </c>
    </row>
    <row r="3">
      <c r="A3" s="3" t="inlineStr">
        <is>
          <t>0001</t>
        </is>
      </c>
      <c r="B3" s="4" t="inlineStr">
        <is>
          <t>Ana Paula Souza</t>
        </is>
      </c>
      <c r="C3" s="4" t="inlineStr">
        <is>
          <t>123.456.789-10</t>
        </is>
      </c>
      <c r="D3" s="4" t="inlineStr">
        <is>
          <t>123.45678.90-1</t>
        </is>
      </c>
      <c r="E3" s="4" t="inlineStr">
        <is>
          <t>São Paulo/SP</t>
        </is>
      </c>
      <c r="F3" s="5" t="inlineStr">
        <is>
          <t>10/02/2022</t>
        </is>
      </c>
      <c r="G3" s="3" t="inlineStr">
        <is>
          <t>CLT</t>
        </is>
      </c>
      <c r="H3" s="6" t="n">
        <v>0.08</v>
      </c>
      <c r="I3" s="3" t="inlineStr">
        <is>
          <t>S</t>
        </is>
      </c>
    </row>
    <row r="4">
      <c r="A4" s="3" t="inlineStr">
        <is>
          <t>0002</t>
        </is>
      </c>
      <c r="B4" s="4" t="inlineStr">
        <is>
          <t>Bruno Henrique Lima</t>
        </is>
      </c>
      <c r="C4" s="4" t="inlineStr">
        <is>
          <t>987.654.321-00</t>
        </is>
      </c>
      <c r="D4" s="4" t="inlineStr">
        <is>
          <t>234.56789.01-2</t>
        </is>
      </c>
      <c r="E4" s="4" t="inlineStr">
        <is>
          <t>Campinas/SP</t>
        </is>
      </c>
      <c r="F4" s="5" t="inlineStr">
        <is>
          <t>05/09/2021</t>
        </is>
      </c>
      <c r="G4" s="3" t="inlineStr">
        <is>
          <t>CLT</t>
        </is>
      </c>
      <c r="H4" s="6" t="n">
        <v>0.08</v>
      </c>
      <c r="I4" s="3" t="inlineStr">
        <is>
          <t>S</t>
        </is>
      </c>
    </row>
    <row r="5">
      <c r="A5" s="3" t="inlineStr">
        <is>
          <t>0003</t>
        </is>
      </c>
      <c r="B5" s="4" t="inlineStr">
        <is>
          <t>Carla Ribeiro Santos</t>
        </is>
      </c>
      <c r="C5" s="4" t="inlineStr">
        <is>
          <t>321.654.987-11</t>
        </is>
      </c>
      <c r="D5" s="4" t="inlineStr">
        <is>
          <t>345.67890.12-3</t>
        </is>
      </c>
      <c r="E5" s="4" t="inlineStr">
        <is>
          <t>Rio de Janeiro/RJ</t>
        </is>
      </c>
      <c r="F5" s="5" t="inlineStr">
        <is>
          <t>18/03/2020</t>
        </is>
      </c>
      <c r="G5" s="3" t="inlineStr">
        <is>
          <t>CLT</t>
        </is>
      </c>
      <c r="H5" s="6" t="n">
        <v>0.08</v>
      </c>
      <c r="I5" s="3" t="inlineStr">
        <is>
          <t>S</t>
        </is>
      </c>
    </row>
    <row r="6">
      <c r="A6" s="3" t="inlineStr">
        <is>
          <t>0004</t>
        </is>
      </c>
      <c r="B6" s="4" t="inlineStr">
        <is>
          <t>Diego Alves Pereira</t>
        </is>
      </c>
      <c r="C6" s="4" t="inlineStr">
        <is>
          <t>741.852.963-22</t>
        </is>
      </c>
      <c r="D6" s="4" t="inlineStr">
        <is>
          <t>456.78901.23-4</t>
        </is>
      </c>
      <c r="E6" s="4" t="inlineStr">
        <is>
          <t>Belo Horizonte/MG</t>
        </is>
      </c>
      <c r="F6" s="5" t="inlineStr">
        <is>
          <t>22/11/2019</t>
        </is>
      </c>
      <c r="G6" s="3" t="inlineStr">
        <is>
          <t>CLT</t>
        </is>
      </c>
      <c r="H6" s="6" t="n">
        <v>0.08</v>
      </c>
      <c r="I6" s="3" t="inlineStr">
        <is>
          <t>S</t>
        </is>
      </c>
    </row>
    <row r="7">
      <c r="A7" s="3" t="inlineStr">
        <is>
          <t>0005</t>
        </is>
      </c>
      <c r="B7" s="4" t="inlineStr">
        <is>
          <t>Fernanda Costa Oliveira</t>
        </is>
      </c>
      <c r="C7" s="4" t="inlineStr">
        <is>
          <t>159.753.486-33</t>
        </is>
      </c>
      <c r="D7" s="4" t="inlineStr">
        <is>
          <t>567.89012.34-5</t>
        </is>
      </c>
      <c r="E7" s="4" t="inlineStr">
        <is>
          <t>Curitiba/PR</t>
        </is>
      </c>
      <c r="F7" s="5" t="inlineStr">
        <is>
          <t>14/06/2023</t>
        </is>
      </c>
      <c r="G7" s="3" t="inlineStr">
        <is>
          <t>CLT</t>
        </is>
      </c>
      <c r="H7" s="6" t="n">
        <v>0.08</v>
      </c>
      <c r="I7" s="3" t="inlineStr">
        <is>
          <t>S</t>
        </is>
      </c>
    </row>
    <row r="8">
      <c r="A8" s="3" t="inlineStr">
        <is>
          <t>0006</t>
        </is>
      </c>
      <c r="B8" s="4" t="inlineStr">
        <is>
          <t>Gabriel Martins Rocha</t>
        </is>
      </c>
      <c r="C8" s="4" t="inlineStr">
        <is>
          <t>258.369.147-44</t>
        </is>
      </c>
      <c r="D8" s="4" t="inlineStr">
        <is>
          <t>678.90123.45-6</t>
        </is>
      </c>
      <c r="E8" s="4" t="inlineStr">
        <is>
          <t>Porto Alegre/RS</t>
        </is>
      </c>
      <c r="F8" s="5" t="inlineStr">
        <is>
          <t>02/01/2021</t>
        </is>
      </c>
      <c r="G8" s="3" t="inlineStr">
        <is>
          <t>CLT</t>
        </is>
      </c>
      <c r="H8" s="6" t="n">
        <v>0.08</v>
      </c>
      <c r="I8" s="3" t="inlineStr">
        <is>
          <t>S</t>
        </is>
      </c>
    </row>
    <row r="9">
      <c r="A9" s="3" t="inlineStr">
        <is>
          <t>0007</t>
        </is>
      </c>
      <c r="B9" s="4" t="inlineStr">
        <is>
          <t>Helena Almeida Gomes</t>
        </is>
      </c>
      <c r="C9" s="4" t="inlineStr">
        <is>
          <t>369.147.258-55</t>
        </is>
      </c>
      <c r="D9" s="4" t="inlineStr">
        <is>
          <t>789.01234.56-7</t>
        </is>
      </c>
      <c r="E9" s="4" t="inlineStr">
        <is>
          <t>Salvador/BA</t>
        </is>
      </c>
      <c r="F9" s="5" t="inlineStr">
        <is>
          <t>09/08/2018</t>
        </is>
      </c>
      <c r="G9" s="3" t="inlineStr">
        <is>
          <t>CLT</t>
        </is>
      </c>
      <c r="H9" s="6" t="n">
        <v>0.08</v>
      </c>
      <c r="I9" s="3" t="inlineStr">
        <is>
          <t>N</t>
        </is>
      </c>
    </row>
    <row r="10">
      <c r="A10" s="3" t="inlineStr">
        <is>
          <t>0008</t>
        </is>
      </c>
      <c r="B10" s="4" t="inlineStr">
        <is>
          <t>Igor Teixeira Barros</t>
        </is>
      </c>
      <c r="C10" s="4" t="inlineStr">
        <is>
          <t>456.789.123-66</t>
        </is>
      </c>
      <c r="D10" s="4" t="inlineStr">
        <is>
          <t>890.12345.67-8</t>
        </is>
      </c>
      <c r="E10" s="4" t="inlineStr">
        <is>
          <t>Recife/PE</t>
        </is>
      </c>
      <c r="F10" s="5" t="inlineStr">
        <is>
          <t>30/04/2022</t>
        </is>
      </c>
      <c r="G10" s="3" t="inlineStr">
        <is>
          <t>CLT</t>
        </is>
      </c>
      <c r="H10" s="6" t="n">
        <v>0.08</v>
      </c>
      <c r="I10" s="3" t="inlineStr">
        <is>
          <t>S</t>
        </is>
      </c>
    </row>
    <row r="11">
      <c r="A11" s="3" t="inlineStr">
        <is>
          <t>0009</t>
        </is>
      </c>
      <c r="B11" s="4" t="inlineStr">
        <is>
          <t>Juliana Nogueira Freitas</t>
        </is>
      </c>
      <c r="C11" s="4" t="inlineStr">
        <is>
          <t>852.741.963-77</t>
        </is>
      </c>
      <c r="D11" s="4" t="inlineStr">
        <is>
          <t>901.23456.78-9</t>
        </is>
      </c>
      <c r="E11" s="4" t="inlineStr">
        <is>
          <t>Fortaleza/CE</t>
        </is>
      </c>
      <c r="F11" s="5" t="inlineStr">
        <is>
          <t>12/12/2020</t>
        </is>
      </c>
      <c r="G11" s="3" t="inlineStr">
        <is>
          <t>CLT</t>
        </is>
      </c>
      <c r="H11" s="6" t="n">
        <v>0.08</v>
      </c>
      <c r="I11" s="3" t="inlineStr">
        <is>
          <t>S</t>
        </is>
      </c>
    </row>
  </sheetData>
  <mergeCells count="1">
    <mergeCell ref="A1:I1"/>
  </mergeCells>
  <dataValidations count="1">
    <dataValidation sqref="I3:I100" showErrorMessage="1" showInputMessage="1" allowBlank="0" type="list">
      <formula1>"S,N"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T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28" customWidth="1" min="3" max="3"/>
    <col width="18" customWidth="1" min="4" max="4"/>
    <col width="18" customWidth="1" min="5" max="5"/>
    <col width="18" customWidth="1" min="6" max="6"/>
    <col width="18" customWidth="1" min="7" max="7"/>
    <col width="16" customWidth="1" min="8" max="8"/>
    <col width="18" customWidth="1" min="9" max="9"/>
    <col width="12" customWidth="1" min="10" max="10"/>
    <col width="18" customWidth="1" min="11" max="11"/>
    <col width="18" customWidth="1" min="12" max="12"/>
    <col width="12" customWidth="1" min="13" max="13"/>
    <col width="14" customWidth="1" min="14" max="14"/>
    <col width="22" customWidth="1" min="15" max="15"/>
    <col width="14" customWidth="1" min="16" max="16"/>
    <col width="22" customWidth="1" min="17" max="17"/>
    <col width="30" customWidth="1" min="19" max="19"/>
    <col width="18" customWidth="1" min="20" max="20"/>
  </cols>
  <sheetData>
    <row r="1" ht="28" customHeight="1">
      <c r="A1" s="1" t="inlineStr">
        <is>
          <t>FOLHA DE CÁLCULO DE FGTS — COMPETÊNCIA MENSAL</t>
        </is>
      </c>
      <c r="S1" s="2" t="inlineStr">
        <is>
          <t>RESUMO DA COMPETÊNCIA</t>
        </is>
      </c>
      <c r="T1" s="7" t="inlineStr"/>
    </row>
    <row r="2" ht="36" customHeight="1">
      <c r="A2" s="2" t="inlineStr">
        <is>
          <t>Competência
(MM/AAAA)</t>
        </is>
      </c>
      <c r="B2" s="2" t="inlineStr">
        <is>
          <t>Matrícula</t>
        </is>
      </c>
      <c r="C2" s="2" t="inlineStr">
        <is>
          <t>Nome do Funcionário</t>
        </is>
      </c>
      <c r="D2" s="2" t="inlineStr">
        <is>
          <t>CPF</t>
        </is>
      </c>
      <c r="E2" s="2" t="inlineStr">
        <is>
          <t>Salário Base (R$)</t>
        </is>
      </c>
      <c r="F2" s="2" t="inlineStr">
        <is>
          <t>Horas Extras (R$)</t>
        </is>
      </c>
      <c r="G2" s="2" t="inlineStr">
        <is>
          <t>Adicionais (R$)</t>
        </is>
      </c>
      <c r="H2" s="2" t="inlineStr">
        <is>
          <t>Descontos (R$)</t>
        </is>
      </c>
      <c r="I2" s="2" t="inlineStr">
        <is>
          <t>Base FGTS (R$)</t>
        </is>
      </c>
      <c r="J2" s="2" t="inlineStr">
        <is>
          <t>Alíquota
FGTS</t>
        </is>
      </c>
      <c r="K2" s="2" t="inlineStr">
        <is>
          <t>Depósito
FGTS (R$)</t>
        </is>
      </c>
      <c r="L2" s="2" t="inlineStr">
        <is>
          <t>Data de
Recolhimento</t>
        </is>
      </c>
      <c r="M2" s="2" t="inlineStr">
        <is>
          <t>Situação</t>
        </is>
      </c>
      <c r="N2" s="2" t="inlineStr">
        <is>
          <t>Dias em
Atraso</t>
        </is>
      </c>
      <c r="O2" s="2" t="inlineStr">
        <is>
          <t>Acumulado FGTS
p/ Matrícula (R$)</t>
        </is>
      </c>
      <c r="P2" s="2" t="inlineStr">
        <is>
          <t>Rescisão?
(S/N)</t>
        </is>
      </c>
      <c r="Q2" s="2" t="inlineStr">
        <is>
          <t>Multa Rescisória
40% (R$)</t>
        </is>
      </c>
      <c r="S2" s="8" t="inlineStr">
        <is>
          <t>Competência de Referência:</t>
        </is>
      </c>
      <c r="T2" s="9" t="inlineStr">
        <is>
          <t>01/2025</t>
        </is>
      </c>
    </row>
    <row r="3">
      <c r="A3" s="5" t="inlineStr">
        <is>
          <t>01/2025</t>
        </is>
      </c>
      <c r="B3" s="5" t="inlineStr">
        <is>
          <t>0001</t>
        </is>
      </c>
      <c r="C3" s="10">
        <f>VLOOKUP(B3;Funcionários!$A:$I;2;FALSO)</f>
        <v/>
      </c>
      <c r="D3" s="11">
        <f>VLOOKUP(B3;Funcionários!$A:$I;3;FALSO)</f>
        <v/>
      </c>
      <c r="E3" s="12" t="n">
        <v>3800</v>
      </c>
      <c r="F3" s="12" t="n">
        <v>250</v>
      </c>
      <c r="G3" s="12" t="n">
        <v>100</v>
      </c>
      <c r="H3" s="12" t="n">
        <v>0</v>
      </c>
      <c r="I3" s="13">
        <f>MAX(0;E3+F3+G3)</f>
        <v/>
      </c>
      <c r="J3" s="14">
        <f>VLOOKUP(B3;Funcionários!$A:$I;8;FALSO)</f>
        <v/>
      </c>
      <c r="K3" s="13">
        <f>I3*J3</f>
        <v/>
      </c>
      <c r="L3" s="5" t="inlineStr">
        <is>
          <t>07/02/2025</t>
        </is>
      </c>
      <c r="M3" s="11">
        <f>IF(L3="";"Pendente";IF(N3&gt;0;"Atrasado";"Em dia"))</f>
        <v/>
      </c>
      <c r="N3" s="15">
        <f>IF(L3="";"";MAX(0;TODAY()-DATEVALUE(L3)))</f>
        <v/>
      </c>
      <c r="O3" s="13">
        <f>SUMIF($B:$B;B3;$K:$K)</f>
        <v/>
      </c>
      <c r="P3" s="5" t="inlineStr">
        <is>
          <t>N</t>
        </is>
      </c>
      <c r="Q3" s="13">
        <f>IF(P3="S";O3*0.4;0)</f>
        <v/>
      </c>
      <c r="S3" s="16" t="inlineStr">
        <is>
          <t>Total FGTS (competência):</t>
        </is>
      </c>
      <c r="T3" s="17">
        <f>SUMIF($A$3:$A$11;$T$2;$K$3:$K$11)</f>
        <v/>
      </c>
    </row>
    <row r="4">
      <c r="A4" s="5" t="inlineStr">
        <is>
          <t>01/2025</t>
        </is>
      </c>
      <c r="B4" s="5" t="inlineStr">
        <is>
          <t>0002</t>
        </is>
      </c>
      <c r="C4" s="18">
        <f>VLOOKUP(B4;Funcionários!$A:$I;2;FALSO)</f>
        <v/>
      </c>
      <c r="D4" s="19">
        <f>VLOOKUP(B4;Funcionários!$A:$I;3;FALSO)</f>
        <v/>
      </c>
      <c r="E4" s="12" t="n">
        <v>4500</v>
      </c>
      <c r="F4" s="12" t="n">
        <v>300</v>
      </c>
      <c r="G4" s="12" t="n">
        <v>80</v>
      </c>
      <c r="H4" s="12" t="n">
        <v>0</v>
      </c>
      <c r="I4" s="20">
        <f>MAX(0;E4+F4+G4)</f>
        <v/>
      </c>
      <c r="J4" s="21">
        <f>VLOOKUP(B4;Funcionários!$A:$I;8;FALSO)</f>
        <v/>
      </c>
      <c r="K4" s="20">
        <f>I4*J4</f>
        <v/>
      </c>
      <c r="L4" s="5" t="inlineStr">
        <is>
          <t>07/02/2025</t>
        </is>
      </c>
      <c r="M4" s="19">
        <f>IF(L4="";"Pendente";IF(N4&gt;0;"Atrasado";"Em dia"))</f>
        <v/>
      </c>
      <c r="N4" s="22">
        <f>IF(L4="";"";MAX(0;TODAY()-DATEVALUE(L4)))</f>
        <v/>
      </c>
      <c r="O4" s="20">
        <f>SUMIF($B:$B;B4;$K:$K)</f>
        <v/>
      </c>
      <c r="P4" s="5" t="inlineStr">
        <is>
          <t>N</t>
        </is>
      </c>
      <c r="Q4" s="20">
        <f>IF(P4="S";O4*0.4;0)</f>
        <v/>
      </c>
      <c r="S4" s="16" t="inlineStr">
        <is>
          <t>Total Base FGTS:</t>
        </is>
      </c>
      <c r="T4" s="17">
        <f>SUMIF($A$3:$A$11;$T$2;$I$3:$I$11)</f>
        <v/>
      </c>
    </row>
    <row r="5">
      <c r="A5" s="5" t="inlineStr">
        <is>
          <t>01/2025</t>
        </is>
      </c>
      <c r="B5" s="5" t="inlineStr">
        <is>
          <t>0003</t>
        </is>
      </c>
      <c r="C5" s="10">
        <f>VLOOKUP(B5;Funcionários!$A:$I;2;FALSO)</f>
        <v/>
      </c>
      <c r="D5" s="11">
        <f>VLOOKUP(B5;Funcionários!$A:$I;3;FALSO)</f>
        <v/>
      </c>
      <c r="E5" s="12" t="n">
        <v>5200</v>
      </c>
      <c r="F5" s="12" t="n">
        <v>0</v>
      </c>
      <c r="G5" s="12" t="n">
        <v>150</v>
      </c>
      <c r="H5" s="12" t="n">
        <v>50</v>
      </c>
      <c r="I5" s="13">
        <f>MAX(0;E5+F5+G5)</f>
        <v/>
      </c>
      <c r="J5" s="14">
        <f>VLOOKUP(B5;Funcionários!$A:$I;8;FALSO)</f>
        <v/>
      </c>
      <c r="K5" s="13">
        <f>I5*J5</f>
        <v/>
      </c>
      <c r="L5" s="5" t="inlineStr">
        <is>
          <t>10/02/2025</t>
        </is>
      </c>
      <c r="M5" s="11">
        <f>IF(L5="";"Pendente";IF(N5&gt;0;"Atrasado";"Em dia"))</f>
        <v/>
      </c>
      <c r="N5" s="15">
        <f>IF(L5="";"";MAX(0;TODAY()-DATEVALUE(L5)))</f>
        <v/>
      </c>
      <c r="O5" s="13">
        <f>SUMIF($B:$B;B5;$K:$K)</f>
        <v/>
      </c>
      <c r="P5" s="5" t="inlineStr">
        <is>
          <t>N</t>
        </is>
      </c>
      <c r="Q5" s="13">
        <f>IF(P5="S";O5*0.4;0)</f>
        <v/>
      </c>
      <c r="S5" s="16" t="inlineStr">
        <is>
          <t>Qtd. Funcionários Ativos:</t>
        </is>
      </c>
      <c r="T5" s="23">
        <f>COUNTIF($A$3:$A$11;$T$2)</f>
        <v/>
      </c>
    </row>
    <row r="6">
      <c r="A6" s="5" t="inlineStr">
        <is>
          <t>01/2025</t>
        </is>
      </c>
      <c r="B6" s="5" t="inlineStr">
        <is>
          <t>0004</t>
        </is>
      </c>
      <c r="C6" s="18">
        <f>VLOOKUP(B6;Funcionários!$A:$I;2;FALSO)</f>
        <v/>
      </c>
      <c r="D6" s="19">
        <f>VLOOKUP(B6;Funcionários!$A:$I;3;FALSO)</f>
        <v/>
      </c>
      <c r="E6" s="12" t="n">
        <v>6800</v>
      </c>
      <c r="F6" s="12" t="n">
        <v>500</v>
      </c>
      <c r="G6" s="12" t="n">
        <v>200</v>
      </c>
      <c r="H6" s="12" t="n">
        <v>0</v>
      </c>
      <c r="I6" s="20">
        <f>MAX(0;E6+F6+G6)</f>
        <v/>
      </c>
      <c r="J6" s="21">
        <f>VLOOKUP(B6;Funcionários!$A:$I;8;FALSO)</f>
        <v/>
      </c>
      <c r="K6" s="20">
        <f>I6*J6</f>
        <v/>
      </c>
      <c r="L6" s="5" t="inlineStr">
        <is>
          <t>07/02/2025</t>
        </is>
      </c>
      <c r="M6" s="19">
        <f>IF(L6="";"Pendente";IF(N6&gt;0;"Atrasado";"Em dia"))</f>
        <v/>
      </c>
      <c r="N6" s="22">
        <f>IF(L6="";"";MAX(0;TODAY()-DATEVALUE(L6)))</f>
        <v/>
      </c>
      <c r="O6" s="20">
        <f>SUMIF($B:$B;B6;$K:$K)</f>
        <v/>
      </c>
      <c r="P6" s="5" t="inlineStr">
        <is>
          <t>N</t>
        </is>
      </c>
      <c r="Q6" s="20">
        <f>IF(P6="S";O6*0.4;0)</f>
        <v/>
      </c>
      <c r="S6" s="16" t="inlineStr">
        <is>
          <t>Total Multas Rescisórias:</t>
        </is>
      </c>
      <c r="T6" s="17">
        <f>SUM($Q$3:$Q$11)</f>
        <v/>
      </c>
    </row>
    <row r="7">
      <c r="A7" s="5" t="inlineStr">
        <is>
          <t>01/2025</t>
        </is>
      </c>
      <c r="B7" s="5" t="inlineStr">
        <is>
          <t>0005</t>
        </is>
      </c>
      <c r="C7" s="10">
        <f>VLOOKUP(B7;Funcionários!$A:$I;2;FALSO)</f>
        <v/>
      </c>
      <c r="D7" s="11">
        <f>VLOOKUP(B7;Funcionários!$A:$I;3;FALSO)</f>
        <v/>
      </c>
      <c r="E7" s="12" t="n">
        <v>3200</v>
      </c>
      <c r="F7" s="12" t="n">
        <v>100</v>
      </c>
      <c r="G7" s="12" t="n">
        <v>60</v>
      </c>
      <c r="H7" s="12" t="n">
        <v>0</v>
      </c>
      <c r="I7" s="13">
        <f>MAX(0;E7+F7+G7)</f>
        <v/>
      </c>
      <c r="J7" s="14">
        <f>VLOOKUP(B7;Funcionários!$A:$I;8;FALSO)</f>
        <v/>
      </c>
      <c r="K7" s="13">
        <f>I7*J7</f>
        <v/>
      </c>
      <c r="L7" s="5" t="inlineStr"/>
      <c r="M7" s="11">
        <f>IF(L7="";"Pendente";IF(N7&gt;0;"Atrasado";"Em dia"))</f>
        <v/>
      </c>
      <c r="N7" s="15">
        <f>IF(L7="";"";MAX(0;TODAY()-DATEVALUE(L7)))</f>
        <v/>
      </c>
      <c r="O7" s="13">
        <f>SUMIF($B:$B;B7;$K:$K)</f>
        <v/>
      </c>
      <c r="P7" s="5" t="inlineStr">
        <is>
          <t>N</t>
        </is>
      </c>
      <c r="Q7" s="13">
        <f>IF(P7="S";O7*0.4;0)</f>
        <v/>
      </c>
      <c r="S7" s="16" t="inlineStr">
        <is>
          <t>Depósitos Em Dia:</t>
        </is>
      </c>
      <c r="T7" s="23">
        <f>COUNTIF($M$3:$M$11;"Em dia")</f>
        <v/>
      </c>
    </row>
    <row r="8">
      <c r="A8" s="5" t="inlineStr">
        <is>
          <t>01/2025</t>
        </is>
      </c>
      <c r="B8" s="5" t="inlineStr">
        <is>
          <t>0006</t>
        </is>
      </c>
      <c r="C8" s="18">
        <f>VLOOKUP(B8;Funcionários!$A:$I;2;FALSO)</f>
        <v/>
      </c>
      <c r="D8" s="19">
        <f>VLOOKUP(B8;Funcionários!$A:$I;3;FALSO)</f>
        <v/>
      </c>
      <c r="E8" s="12" t="n">
        <v>4100</v>
      </c>
      <c r="F8" s="12" t="n">
        <v>200</v>
      </c>
      <c r="G8" s="12" t="n">
        <v>90</v>
      </c>
      <c r="H8" s="12" t="n">
        <v>30</v>
      </c>
      <c r="I8" s="20">
        <f>MAX(0;E8+F8+G8)</f>
        <v/>
      </c>
      <c r="J8" s="21">
        <f>VLOOKUP(B8;Funcionários!$A:$I;8;FALSO)</f>
        <v/>
      </c>
      <c r="K8" s="20">
        <f>I8*J8</f>
        <v/>
      </c>
      <c r="L8" s="5" t="inlineStr">
        <is>
          <t>08/02/2025</t>
        </is>
      </c>
      <c r="M8" s="19">
        <f>IF(L8="";"Pendente";IF(N8&gt;0;"Atrasado";"Em dia"))</f>
        <v/>
      </c>
      <c r="N8" s="22">
        <f>IF(L8="";"";MAX(0;TODAY()-DATEVALUE(L8)))</f>
        <v/>
      </c>
      <c r="O8" s="20">
        <f>SUMIF($B:$B;B8;$K:$K)</f>
        <v/>
      </c>
      <c r="P8" s="5" t="inlineStr">
        <is>
          <t>N</t>
        </is>
      </c>
      <c r="Q8" s="20">
        <f>IF(P8="S";O8*0.4;0)</f>
        <v/>
      </c>
      <c r="S8" s="16" t="inlineStr">
        <is>
          <t>Depósitos Pendentes:</t>
        </is>
      </c>
      <c r="T8" s="23">
        <f>COUNTIF($M$3:$M$11;"Pendente")</f>
        <v/>
      </c>
    </row>
    <row r="9">
      <c r="A9" s="5" t="inlineStr">
        <is>
          <t>01/2025</t>
        </is>
      </c>
      <c r="B9" s="5" t="inlineStr">
        <is>
          <t>0007</t>
        </is>
      </c>
      <c r="C9" s="10">
        <f>VLOOKUP(B9;Funcionários!$A:$I;2;FALSO)</f>
        <v/>
      </c>
      <c r="D9" s="11">
        <f>VLOOKUP(B9;Funcionários!$A:$I;3;FALSO)</f>
        <v/>
      </c>
      <c r="E9" s="12" t="n">
        <v>7500</v>
      </c>
      <c r="F9" s="12" t="n">
        <v>0</v>
      </c>
      <c r="G9" s="12" t="n">
        <v>300</v>
      </c>
      <c r="H9" s="12" t="n">
        <v>0</v>
      </c>
      <c r="I9" s="13">
        <f>MAX(0;E9+F9+G9)</f>
        <v/>
      </c>
      <c r="J9" s="14">
        <f>VLOOKUP(B9;Funcionários!$A:$I;8;FALSO)</f>
        <v/>
      </c>
      <c r="K9" s="13">
        <f>I9*J9</f>
        <v/>
      </c>
      <c r="L9" s="5" t="inlineStr">
        <is>
          <t>07/02/2025</t>
        </is>
      </c>
      <c r="M9" s="11">
        <f>IF(L9="";"Pendente";IF(N9&gt;0;"Atrasado";"Em dia"))</f>
        <v/>
      </c>
      <c r="N9" s="15">
        <f>IF(L9="";"";MAX(0;TODAY()-DATEVALUE(L9)))</f>
        <v/>
      </c>
      <c r="O9" s="13">
        <f>SUMIF($B:$B;B9;$K:$K)</f>
        <v/>
      </c>
      <c r="P9" s="5" t="inlineStr">
        <is>
          <t>S</t>
        </is>
      </c>
      <c r="Q9" s="13">
        <f>IF(P9="S";O9*0.4;0)</f>
        <v/>
      </c>
      <c r="S9" s="16" t="inlineStr">
        <is>
          <t>Depósitos Atrasados:</t>
        </is>
      </c>
      <c r="T9" s="23">
        <f>COUNTIF($M$3:$M$11;"Atrasado")</f>
        <v/>
      </c>
    </row>
    <row r="10">
      <c r="A10" s="5" t="inlineStr">
        <is>
          <t>01/2025</t>
        </is>
      </c>
      <c r="B10" s="5" t="inlineStr">
        <is>
          <t>0008</t>
        </is>
      </c>
      <c r="C10" s="18">
        <f>VLOOKUP(B10;Funcionários!$A:$I;2;FALSO)</f>
        <v/>
      </c>
      <c r="D10" s="19">
        <f>VLOOKUP(B10;Funcionários!$A:$I;3;FALSO)</f>
        <v/>
      </c>
      <c r="E10" s="12" t="n">
        <v>3600</v>
      </c>
      <c r="F10" s="12" t="n">
        <v>150</v>
      </c>
      <c r="G10" s="12" t="n">
        <v>70</v>
      </c>
      <c r="H10" s="12" t="n">
        <v>0</v>
      </c>
      <c r="I10" s="20">
        <f>MAX(0;E10+F10+G10)</f>
        <v/>
      </c>
      <c r="J10" s="21">
        <f>VLOOKUP(B10;Funcionários!$A:$I;8;FALSO)</f>
        <v/>
      </c>
      <c r="K10" s="20">
        <f>I10*J10</f>
        <v/>
      </c>
      <c r="L10" s="5" t="inlineStr"/>
      <c r="M10" s="19">
        <f>IF(L10="";"Pendente";IF(N10&gt;0;"Atrasado";"Em dia"))</f>
        <v/>
      </c>
      <c r="N10" s="22">
        <f>IF(L10="";"";MAX(0;TODAY()-DATEVALUE(L10)))</f>
        <v/>
      </c>
      <c r="O10" s="20">
        <f>SUMIF($B:$B;B10;$K:$K)</f>
        <v/>
      </c>
      <c r="P10" s="5" t="inlineStr">
        <is>
          <t>N</t>
        </is>
      </c>
      <c r="Q10" s="20">
        <f>IF(P10="S";O10*0.4;0)</f>
        <v/>
      </c>
      <c r="S10" s="16" t="inlineStr">
        <is>
          <t>Média Depósito FGTS:</t>
        </is>
      </c>
      <c r="T10" s="17">
        <f>IFERROR(AVERAGE($K$3:$K$11);0)</f>
        <v/>
      </c>
    </row>
    <row r="11">
      <c r="A11" s="5" t="inlineStr">
        <is>
          <t>01/2025</t>
        </is>
      </c>
      <c r="B11" s="5" t="inlineStr">
        <is>
          <t>0009</t>
        </is>
      </c>
      <c r="C11" s="10">
        <f>VLOOKUP(B11;Funcionários!$A:$I;2;FALSO)</f>
        <v/>
      </c>
      <c r="D11" s="11">
        <f>VLOOKUP(B11;Funcionários!$A:$I;3;FALSO)</f>
        <v/>
      </c>
      <c r="E11" s="12" t="n">
        <v>4900</v>
      </c>
      <c r="F11" s="12" t="n">
        <v>350</v>
      </c>
      <c r="G11" s="12" t="n">
        <v>180</v>
      </c>
      <c r="H11" s="12" t="n">
        <v>20</v>
      </c>
      <c r="I11" s="13">
        <f>MAX(0;E11+F11+G11)</f>
        <v/>
      </c>
      <c r="J11" s="14">
        <f>VLOOKUP(B11;Funcionários!$A:$I;8;FALSO)</f>
        <v/>
      </c>
      <c r="K11" s="13">
        <f>I11*J11</f>
        <v/>
      </c>
      <c r="L11" s="5" t="inlineStr">
        <is>
          <t>07/02/2025</t>
        </is>
      </c>
      <c r="M11" s="11">
        <f>IF(L11="";"Pendente";IF(N11&gt;0;"Atrasado";"Em dia"))</f>
        <v/>
      </c>
      <c r="N11" s="15">
        <f>IF(L11="";"";MAX(0;TODAY()-DATEVALUE(L11)))</f>
        <v/>
      </c>
      <c r="O11" s="13">
        <f>SUMIF($B:$B;B11;$K:$K)</f>
        <v/>
      </c>
      <c r="P11" s="5" t="inlineStr">
        <is>
          <t>N</t>
        </is>
      </c>
      <c r="Q11" s="13">
        <f>IF(P11="S";O11*0.4;0)</f>
        <v/>
      </c>
      <c r="S11" s="16" t="inlineStr">
        <is>
          <t>Maior Depósito:</t>
        </is>
      </c>
      <c r="T11" s="17">
        <f>IFERROR(MAX($K$3:$K$11);0)</f>
        <v/>
      </c>
    </row>
    <row r="12">
      <c r="A12" s="2" t="inlineStr">
        <is>
          <t>TOTAIS</t>
        </is>
      </c>
      <c r="B12" s="24" t="n"/>
      <c r="C12" s="24" t="n"/>
      <c r="D12" s="24" t="n"/>
      <c r="E12" s="25">
        <f>SUM(E3:E11)</f>
        <v/>
      </c>
      <c r="F12" s="25">
        <f>SUM(F3:F11)</f>
        <v/>
      </c>
      <c r="G12" s="25">
        <f>SUM(G3:G11)</f>
        <v/>
      </c>
      <c r="H12" s="25">
        <f>SUM(H3:H11)</f>
        <v/>
      </c>
      <c r="I12" s="25">
        <f>SUM(I3:I11)</f>
        <v/>
      </c>
      <c r="J12" s="24" t="n"/>
      <c r="K12" s="25">
        <f>SUM(K3:K11)</f>
        <v/>
      </c>
      <c r="L12" s="24" t="n"/>
      <c r="M12" s="24" t="n"/>
      <c r="N12" s="24" t="n"/>
      <c r="O12" s="25">
        <f>SUM(O3:O11)</f>
        <v/>
      </c>
      <c r="P12" s="24" t="n"/>
      <c r="Q12" s="25">
        <f>SUM(Q3:Q11)</f>
        <v/>
      </c>
      <c r="S12" s="16" t="inlineStr">
        <is>
          <t>Menor Depósito:</t>
        </is>
      </c>
      <c r="T12" s="17">
        <f>IFERROR(MIN($K$3:$K$11);0)</f>
        <v/>
      </c>
    </row>
  </sheetData>
  <mergeCells count="1">
    <mergeCell ref="A1:Q1"/>
  </mergeCells>
  <conditionalFormatting sqref="K3:K11">
    <cfRule type="expression" priority="1" dxfId="0" stopIfTrue="0">
      <formula>K3&gt;0</formula>
    </cfRule>
  </conditionalFormatting>
  <conditionalFormatting sqref="M3:M11">
    <cfRule type="expression" priority="2" dxfId="1" stopIfTrue="0">
      <formula>M3="Atrasado"</formula>
    </cfRule>
    <cfRule type="expression" priority="3" dxfId="2" stopIfTrue="0">
      <formula>M3="Pendente"</formula>
    </cfRule>
  </conditionalFormatting>
  <conditionalFormatting sqref="Q3:Q11">
    <cfRule type="expression" priority="4" dxfId="1" stopIfTrue="0">
      <formula>Q3&gt;0</formula>
    </cfRule>
  </conditionalFormatting>
  <dataValidations count="1">
    <dataValidation sqref="P3:P100" showErrorMessage="1" showInputMessage="1" allowBlank="0" type="list">
      <formula1>"S,N"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68" customWidth="1" min="2" max="2"/>
    <col width="28" customWidth="1" min="3" max="3"/>
  </cols>
  <sheetData>
    <row r="1" ht="32" customHeight="1">
      <c r="A1" s="26" t="inlineStr">
        <is>
          <t>INSTRUÇÕES DE USO — PLANILHA DE CÁLCULO DE FGTS</t>
        </is>
      </c>
    </row>
    <row r="2" ht="22" customHeight="1">
      <c r="A2" s="27" t="inlineStr">
        <is>
          <t>ABA</t>
        </is>
      </c>
      <c r="B2" s="27" t="inlineStr">
        <is>
          <t>DESCRIÇÃO / INSTRUÇÃO</t>
        </is>
      </c>
      <c r="C2" s="27" t="inlineStr">
        <is>
          <t>OBSERVAÇÃO LEGAL</t>
        </is>
      </c>
    </row>
    <row r="3" ht="22" customHeight="1">
      <c r="A3" s="28" t="inlineStr">
        <is>
          <t>── GERAL ──</t>
        </is>
      </c>
      <c r="B3" s="28" t="inlineStr"/>
      <c r="C3" s="28" t="inlineStr"/>
    </row>
    <row r="4" ht="22" customHeight="1">
      <c r="A4" s="29" t="inlineStr">
        <is>
          <t>Objetivo</t>
        </is>
      </c>
      <c r="B4" s="29" t="inlineStr">
        <is>
          <t>Esta planilha calcula o FGTS mensal por funcionário, acumulados e multa rescisória de 40%.</t>
        </is>
      </c>
      <c r="C4" s="29" t="inlineStr">
        <is>
          <t>Lei 8.036/1990</t>
        </is>
      </c>
    </row>
    <row r="5" ht="22" customHeight="1">
      <c r="A5" s="30" t="inlineStr">
        <is>
          <t>Células amarelas</t>
        </is>
      </c>
      <c r="B5" s="30" t="inlineStr">
        <is>
          <t>Células com fundo amarelo (#FFFBEB) são campos de entrada — preencha manualmente.</t>
        </is>
      </c>
      <c r="C5" s="30" t="inlineStr">
        <is>
          <t>Não altere fórmulas</t>
        </is>
      </c>
    </row>
    <row r="6" ht="22" customHeight="1">
      <c r="A6" s="29" t="inlineStr">
        <is>
          <t>Moeda</t>
        </is>
      </c>
      <c r="B6" s="29" t="inlineStr">
        <is>
          <t>Todos os valores monetários estão em Reais (R$). Use vírgula como decimal.</t>
        </is>
      </c>
      <c r="C6" s="29" t="inlineStr">
        <is>
          <t>Ex.: R$ 1.234,56</t>
        </is>
      </c>
    </row>
    <row r="7" ht="22" customHeight="1">
      <c r="A7" s="28" t="inlineStr">
        <is>
          <t>── ABA FUNCIONÁRIOS ──</t>
        </is>
      </c>
      <c r="B7" s="28" t="inlineStr"/>
      <c r="C7" s="28" t="inlineStr"/>
    </row>
    <row r="8" ht="22" customHeight="1">
      <c r="A8" s="29" t="inlineStr">
        <is>
          <t>Matrícula (A)</t>
        </is>
      </c>
      <c r="B8" s="29" t="inlineStr">
        <is>
          <t>Código único do funcionário. Use 4 dígitos: 0001, 0002... Referenciado via VLOOKUP.</t>
        </is>
      </c>
      <c r="C8" s="29" t="inlineStr">
        <is>
          <t>Não repetir códigos</t>
        </is>
      </c>
    </row>
    <row r="9" ht="22" customHeight="1">
      <c r="A9" s="30" t="inlineStr">
        <is>
          <t>Alíquota FGTS (H)</t>
        </is>
      </c>
      <c r="B9" s="30" t="inlineStr">
        <is>
          <t>Padrão CLT: 8%. Aprendizes: 2%. Insira em decimal: 0,08 para 8%.</t>
        </is>
      </c>
      <c r="C9" s="30" t="inlineStr">
        <is>
          <t>Art. 15 Lei 8.036/90</t>
        </is>
      </c>
    </row>
    <row r="10" ht="22" customHeight="1">
      <c r="A10" s="29" t="inlineStr">
        <is>
          <t>Ativo? (I)</t>
        </is>
      </c>
      <c r="B10" s="29" t="inlineStr">
        <is>
          <t>Use "S" para ativo e "N" para desligado. Selecione pela lista suspensa.</t>
        </is>
      </c>
      <c r="C10" s="29" t="inlineStr">
        <is>
          <t>Apenas S ou N</t>
        </is>
      </c>
    </row>
    <row r="11" ht="22" customHeight="1">
      <c r="A11" s="28" t="inlineStr">
        <is>
          <t>── ABA FOLHA_FGTS ──</t>
        </is>
      </c>
      <c r="B11" s="28" t="inlineStr"/>
      <c r="C11" s="28" t="inlineStr"/>
    </row>
    <row r="12" ht="22" customHeight="1">
      <c r="A12" s="29" t="inlineStr">
        <is>
          <t>Competência (A)</t>
        </is>
      </c>
      <c r="B12" s="29" t="inlineStr">
        <is>
          <t>Informe o mês/ano no formato MM/AAAA. Ex.: 01/2025.</t>
        </is>
      </c>
      <c r="C12" s="29" t="inlineStr">
        <is>
          <t>Um registro por mês</t>
        </is>
      </c>
    </row>
    <row r="13" ht="22" customHeight="1">
      <c r="A13" s="30" t="inlineStr">
        <is>
          <t>Matrícula (B)</t>
        </is>
      </c>
      <c r="B13" s="30" t="inlineStr">
        <is>
          <t>Deve corresponder a um código cadastrado na aba Funcionários.</t>
        </is>
      </c>
      <c r="C13" s="30" t="inlineStr">
        <is>
          <t>VLOOKUP em C e D</t>
        </is>
      </c>
    </row>
    <row r="14" ht="22" customHeight="1">
      <c r="A14" s="29" t="inlineStr">
        <is>
          <t>Salário Base (E)</t>
        </is>
      </c>
      <c r="B14" s="29" t="inlineStr">
        <is>
          <t>Salário bruto contratual. Não inclua horas extras aqui.</t>
        </is>
      </c>
      <c r="C14" s="29" t="inlineStr">
        <is>
          <t>Compõe base FGTS</t>
        </is>
      </c>
    </row>
    <row r="15" ht="22" customHeight="1">
      <c r="A15" s="30" t="inlineStr">
        <is>
          <t>Horas Extras (F)</t>
        </is>
      </c>
      <c r="B15" s="30" t="inlineStr">
        <is>
          <t>Total pago de horas extras no mês. Integra a base de FGTS.</t>
        </is>
      </c>
      <c r="C15" s="30" t="inlineStr">
        <is>
          <t>Súmula 63 TST</t>
        </is>
      </c>
    </row>
    <row r="16" ht="22" customHeight="1">
      <c r="A16" s="29" t="inlineStr">
        <is>
          <t>Adicionais (G)</t>
        </is>
      </c>
      <c r="B16" s="29" t="inlineStr">
        <is>
          <t>Adicional de periculosidade, insalubridade ou comissões.</t>
        </is>
      </c>
      <c r="C16" s="29" t="inlineStr">
        <is>
          <t>Compõem base FGTS</t>
        </is>
      </c>
    </row>
    <row r="17" ht="22" customHeight="1">
      <c r="A17" s="30" t="inlineStr">
        <is>
          <t>Descontos (H)</t>
        </is>
      </c>
      <c r="B17" s="30" t="inlineStr">
        <is>
          <t>Faltas/atrasos descontados. Não reduzem a base FGTS calculada.</t>
        </is>
      </c>
      <c r="C17" s="30" t="inlineStr">
        <is>
          <t>Base = E+F+G</t>
        </is>
      </c>
    </row>
    <row r="18" ht="22" customHeight="1">
      <c r="A18" s="29" t="inlineStr">
        <is>
          <t>Base FGTS (I)</t>
        </is>
      </c>
      <c r="B18" s="29" t="inlineStr">
        <is>
          <t>Calculada automaticamente: =MAX(0; Salário+HE+Adicionais).</t>
        </is>
      </c>
      <c r="C18" s="29" t="inlineStr">
        <is>
          <t>Coluna automática</t>
        </is>
      </c>
    </row>
    <row r="19" ht="22" customHeight="1">
      <c r="A19" s="30" t="inlineStr">
        <is>
          <t>Depósito FGTS (K)</t>
        </is>
      </c>
      <c r="B19" s="30" t="inlineStr">
        <is>
          <t>Calculado: Base × Alíquota. Verde indica valor positivo.</t>
        </is>
      </c>
      <c r="C19" s="30" t="inlineStr">
        <is>
          <t>Coluna automática</t>
        </is>
      </c>
    </row>
    <row r="20" ht="22" customHeight="1">
      <c r="A20" s="29" t="inlineStr">
        <is>
          <t>Data Recolhimento (L)</t>
        </is>
      </c>
      <c r="B20" s="29" t="inlineStr">
        <is>
          <t>Data em que o depósito foi efetuado. Formato: DD/MM/AAAA.</t>
        </is>
      </c>
      <c r="C20" s="29" t="inlineStr">
        <is>
          <t>Prazo: dia 7 do mês</t>
        </is>
      </c>
    </row>
    <row r="21" ht="22" customHeight="1">
      <c r="A21" s="30" t="inlineStr">
        <is>
          <t>Situação (M)</t>
        </is>
      </c>
      <c r="B21" s="30" t="inlineStr">
        <is>
          <t>"Em dia" = recolhido no prazo. "Atrasado" = após hoje. "Pendente" = sem data.</t>
        </is>
      </c>
      <c r="C21" s="30" t="inlineStr">
        <is>
          <t>Automático por fórmula</t>
        </is>
      </c>
    </row>
    <row r="22" ht="22" customHeight="1">
      <c r="A22" s="29" t="inlineStr">
        <is>
          <t>Rescisão (P)</t>
        </is>
      </c>
      <c r="B22" s="29" t="inlineStr">
        <is>
          <t>Informe "S" se o funcionário foi demitido sem justa causa.</t>
        </is>
      </c>
      <c r="C22" s="29" t="inlineStr">
        <is>
          <t>Apenas S ou N</t>
        </is>
      </c>
    </row>
    <row r="23" ht="22" customHeight="1">
      <c r="A23" s="30" t="inlineStr">
        <is>
          <t>Multa 40% (Q)</t>
        </is>
      </c>
      <c r="B23" s="30" t="inlineStr">
        <is>
          <t>Calculada sobre o acumulado FGTS do funcionário. Automático quando P="S".</t>
        </is>
      </c>
      <c r="C23" s="30" t="inlineStr">
        <is>
          <t>Art. 18 Lei 8.036/90</t>
        </is>
      </c>
    </row>
    <row r="24" ht="22" customHeight="1">
      <c r="A24" s="29" t="inlineStr">
        <is>
          <t>Resumo (S:T)</t>
        </is>
      </c>
      <c r="B24" s="29" t="inlineStr">
        <is>
          <t>Bloco de resumo por competência. Altere T2 para filtrar outra competência.</t>
        </is>
      </c>
      <c r="C24" s="29" t="inlineStr">
        <is>
          <t>Referência editável</t>
        </is>
      </c>
    </row>
    <row r="25" ht="22" customHeight="1">
      <c r="A25" s="28" t="inlineStr">
        <is>
          <t>── OBSERVAÇÕES LEGAIS ──</t>
        </is>
      </c>
      <c r="B25" s="28" t="inlineStr"/>
      <c r="C25" s="28" t="inlineStr"/>
    </row>
    <row r="26" ht="22" customHeight="1">
      <c r="A26" s="29" t="inlineStr">
        <is>
          <t>Prazo recolhimento</t>
        </is>
      </c>
      <c r="B26" s="29" t="inlineStr">
        <is>
          <t>O FGTS deve ser recolhido até o dia 7 do mês seguinte à competência.</t>
        </is>
      </c>
      <c r="C26" s="29" t="inlineStr">
        <is>
          <t>Art. 15 §4º Lei 8036</t>
        </is>
      </c>
    </row>
    <row r="27" ht="22" customHeight="1">
      <c r="A27" s="30" t="inlineStr">
        <is>
          <t>Multa por atraso</t>
        </is>
      </c>
      <c r="B27" s="30" t="inlineStr">
        <is>
          <t>Atraso no recolhimento sujeita o empregador a multa e atualização TR + juros.</t>
        </is>
      </c>
      <c r="C27" s="30" t="inlineStr">
        <is>
          <t>Art. 22 Lei 8.036/90</t>
        </is>
      </c>
    </row>
    <row r="28" ht="22" customHeight="1">
      <c r="A28" s="29" t="inlineStr">
        <is>
          <t>Multa rescisória</t>
        </is>
      </c>
      <c r="B28" s="29" t="inlineStr">
        <is>
          <t>40% sobre saldo FGTS na dispensa sem justa causa. 20% em acordo coletivo.</t>
        </is>
      </c>
      <c r="C28" s="29" t="inlineStr">
        <is>
          <t>CF/88 Art. 10 ADCT</t>
        </is>
      </c>
    </row>
    <row r="29" ht="22" customHeight="1">
      <c r="A29" s="30" t="inlineStr">
        <is>
          <t>Categorias especiais</t>
        </is>
      </c>
      <c r="B29" s="30" t="inlineStr">
        <is>
          <t>Trabalhadores domésticos: alíquota 8% patronal + 3,2% para multa (FGTS Digital).</t>
        </is>
      </c>
      <c r="C29" s="30" t="inlineStr">
        <is>
          <t>LC 150/2015</t>
        </is>
      </c>
    </row>
    <row r="30" ht="22" customHeight="1">
      <c r="A30" s="29" t="inlineStr">
        <is>
          <t>FGTS Digital</t>
        </is>
      </c>
      <c r="B30" s="29" t="inlineStr">
        <is>
          <t>Desde 2024, recolhimento obrigatório pelo sistema FGTS Digital (eSocial).</t>
        </is>
      </c>
      <c r="C30" s="29" t="inlineStr">
        <is>
          <t>Portaria MTE 671/21</t>
        </is>
      </c>
    </row>
    <row r="32" ht="28" customHeight="1">
      <c r="A32" s="31" t="inlineStr">
        <is>
          <t>⚠  Esta planilha é uma ferramenta auxiliar. Consulte sempre um profissional de RH ou contador para conformidade legal.</t>
        </is>
      </c>
    </row>
  </sheetData>
  <mergeCells count="2">
    <mergeCell ref="A1:C1"/>
    <mergeCell ref="A32:C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2026-04-15T08:57:04Z</dcterms:created>
  <dcterms:modified xmlns:dcterms="http://purl.org/dc/terms/" xmlns:xsi="http://www.w3.org/2001/XMLSchema-instance" xsi:type="dcterms:W3CDTF">2026-04-15T08:57:04Z</dcterms:modified>
</cp:coreProperties>
</file>