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tens_Serviços" sheetId="1" state="visible" r:id="rId1"/>
    <sheet xmlns:r="http://schemas.openxmlformats.org/officeDocument/2006/relationships" name="Proposta" sheetId="2" state="visible" r:id="rId2"/>
    <sheet xmlns:r="http://schemas.openxmlformats.org/officeDocument/2006/relationships" name="Resum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R$&quot;#,##0.00"/>
    <numFmt numFmtId="165" formatCode="0.00&quot;%&quot;"/>
    <numFmt numFmtId="166" formatCode="yyyy-mm-dd"/>
    <numFmt numFmtId="167" formatCode="DD/MM/YYYY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4"/>
    </font>
    <font>
      <name val="Calibri"/>
      <b val="1"/>
      <sz val="10"/>
    </font>
    <font>
      <name val="Calibri"/>
      <b val="1"/>
      <color rgb="000F766E"/>
      <sz val="12"/>
    </font>
    <font>
      <name val="Calibri"/>
      <b val="1"/>
      <sz val="12"/>
    </font>
    <font>
      <name val="Calibri"/>
      <b val="1"/>
      <color rgb="00FFFFFF"/>
      <sz val="10"/>
    </font>
    <font>
      <name val="Calibri"/>
      <b val="1"/>
      <color rgb="000F766E"/>
      <sz val="10"/>
    </font>
    <font>
      <name val="Calibri"/>
      <b val="1"/>
      <color rgb="00DC2626"/>
      <sz val="9"/>
    </font>
    <font>
      <name val="Calibri"/>
      <b val="1"/>
      <color rgb="000F766E"/>
      <sz val="9"/>
    </font>
    <font>
      <name val="Calibri"/>
      <b val="1"/>
      <color rgb="0014B8A6"/>
      <sz val="9"/>
    </font>
    <font>
      <name val="Calibri"/>
      <b val="1"/>
      <color rgb="00D97706"/>
      <sz val="9"/>
    </font>
    <font>
      <name val="Calibri"/>
      <b val="1"/>
      <color rgb="002563EB"/>
      <sz val="9"/>
    </font>
    <font>
      <name val="Calibri"/>
      <b val="1"/>
      <color rgb="007C3AED"/>
      <sz val="9"/>
    </font>
    <font>
      <name val="Calibri"/>
      <b val="1"/>
      <color rgb="00374151"/>
      <sz val="9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14B8A6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164" fontId="2" fillId="3" borderId="1" applyAlignment="1" pivotButton="0" quotePrefix="0" xfId="0">
      <alignment horizontal="center" vertical="center" wrapText="1"/>
    </xf>
    <xf numFmtId="165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164" fontId="2" fillId="4" borderId="1" applyAlignment="1" pivotButton="0" quotePrefix="0" xfId="0">
      <alignment horizontal="center" vertical="center" wrapText="1"/>
    </xf>
    <xf numFmtId="165" fontId="2" fillId="4" borderId="1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167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164" fontId="2" fillId="4" borderId="1" applyAlignment="1" pivotButton="0" quotePrefix="0" xfId="0">
      <alignment horizontal="right" vertical="center"/>
    </xf>
    <xf numFmtId="165" fontId="2" fillId="5" borderId="1" applyAlignment="1" pivotButton="0" quotePrefix="0" xfId="0">
      <alignment horizontal="center" vertical="center" wrapText="1"/>
    </xf>
    <xf numFmtId="164" fontId="2" fillId="5" borderId="1" applyAlignment="1" pivotButton="0" quotePrefix="0" xfId="0">
      <alignment horizontal="right" vertical="center"/>
    </xf>
    <xf numFmtId="164" fontId="4" fillId="4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left" vertical="center" wrapText="1"/>
    </xf>
    <xf numFmtId="167" fontId="2" fillId="3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right" vertical="center"/>
    </xf>
    <xf numFmtId="164" fontId="4" fillId="3" borderId="1" applyAlignment="1" pivotButton="0" quotePrefix="0" xfId="0">
      <alignment horizontal="right" vertical="center"/>
    </xf>
    <xf numFmtId="0" fontId="1" fillId="6" borderId="1" applyAlignment="1" pivotButton="0" quotePrefix="0" xfId="0">
      <alignment horizontal="center" vertical="center" wrapText="1"/>
    </xf>
    <xf numFmtId="0" fontId="0" fillId="6" borderId="1" pivotButton="0" quotePrefix="0" xfId="0"/>
    <xf numFmtId="164" fontId="1" fillId="6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left" vertical="center" wrapText="1"/>
    </xf>
    <xf numFmtId="3" fontId="6" fillId="4" borderId="1" applyAlignment="1" pivotButton="0" quotePrefix="0" xfId="0">
      <alignment horizontal="right" vertical="center"/>
    </xf>
    <xf numFmtId="164" fontId="6" fillId="4" borderId="1" applyAlignment="1" pivotButton="0" quotePrefix="0" xfId="0">
      <alignment horizontal="right" vertical="center"/>
    </xf>
    <xf numFmtId="165" fontId="6" fillId="4" borderId="1" applyAlignment="1" pivotButton="0" quotePrefix="0" xfId="0">
      <alignment horizontal="right" vertical="center"/>
    </xf>
    <xf numFmtId="0" fontId="7" fillId="6" borderId="1" pivotButton="0" quotePrefix="0" xfId="0"/>
    <xf numFmtId="0" fontId="2" fillId="3" borderId="1" pivotButton="0" quotePrefix="0" xfId="0"/>
    <xf numFmtId="164" fontId="2" fillId="3" borderId="1" pivotButton="0" quotePrefix="0" xfId="0"/>
    <xf numFmtId="0" fontId="2" fillId="4" borderId="1" pivotButton="0" quotePrefix="0" xfId="0"/>
    <xf numFmtId="164" fontId="2" fillId="4" borderId="1" pivotButton="0" quotePrefix="0" xfId="0"/>
    <xf numFmtId="0" fontId="7" fillId="6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left" vertical="center" wrapText="1"/>
    </xf>
    <xf numFmtId="0" fontId="9" fillId="3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0" fontId="12" fillId="3" borderId="1" applyAlignment="1" pivotButton="0" quotePrefix="0" xfId="0">
      <alignment horizontal="center" vertical="center" wrapText="1"/>
    </xf>
    <xf numFmtId="0" fontId="13" fillId="4" borderId="1" applyAlignment="1" pivotButton="0" quotePrefix="0" xfId="0">
      <alignment horizontal="center" vertical="center" wrapText="1"/>
    </xf>
    <xf numFmtId="0" fontId="14" fillId="4" borderId="1" applyAlignment="1" pivotButton="0" quotePrefix="0" xfId="0">
      <alignment horizontal="center" vertical="center" wrapText="1"/>
    </xf>
    <xf numFmtId="0" fontId="15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Comparativo por Proposta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'Resumo'!B18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'Resumo'!$A$19:$A$28</f>
            </numRef>
          </cat>
          <val>
            <numRef>
              <f>'Resumo'!$B$19:$B$28</f>
            </numRef>
          </val>
        </ser>
        <ser>
          <idx val="1"/>
          <order val="1"/>
          <tx>
            <strRef>
              <f>'Resumo'!C18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'Resumo'!$A$19:$A$28</f>
            </numRef>
          </cat>
          <val>
            <numRef>
              <f>'Resumo'!$C$19:$C$28</f>
            </numRef>
          </val>
        </ser>
        <ser>
          <idx val="2"/>
          <order val="2"/>
          <tx>
            <strRef>
              <f>'Resumo'!D18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'Resumo'!$A$19:$A$28</f>
            </numRef>
          </cat>
          <val>
            <numRef>
              <f>'Resumo'!$D$19:$D$28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Cliente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Composição do Total Geral</a:t>
            </a:r>
          </a:p>
        </rich>
      </tx>
    </title>
    <plotArea>
      <pieChart>
        <varyColors val="1"/>
        <ser>
          <idx val="0"/>
          <order val="0"/>
          <tx>
            <strRef>
              <f>'Resumo'!H18</f>
            </strRef>
          </tx>
          <spPr>
            <a:ln xmlns:a="http://schemas.openxmlformats.org/drawingml/2006/main">
              <a:prstDash val="solid"/>
            </a:ln>
          </spPr>
          <val>
            <numRef>
              <f>'Resumo'!$H$19:$H$22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29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6" customWidth="1" min="3" max="3"/>
    <col width="12" customWidth="1" min="4" max="4"/>
    <col width="14" customWidth="1" min="5" max="5"/>
    <col width="14" customWidth="1" min="6" max="6"/>
    <col width="14" customWidth="1" min="7" max="7"/>
    <col width="18" customWidth="1" min="8" max="8"/>
    <col width="8" customWidth="1" min="9" max="9"/>
  </cols>
  <sheetData>
    <row r="1">
      <c r="A1" s="1" t="inlineStr">
        <is>
          <t>Código</t>
        </is>
      </c>
      <c r="B1" s="1" t="inlineStr">
        <is>
          <t>Produto/Serviço</t>
        </is>
      </c>
      <c r="C1" s="1" t="inlineStr">
        <is>
          <t>Categoria</t>
        </is>
      </c>
      <c r="D1" s="1" t="inlineStr">
        <is>
          <t>Unidade</t>
        </is>
      </c>
      <c r="E1" s="1" t="inlineStr">
        <is>
          <t>Preço Base</t>
        </is>
      </c>
      <c r="F1" s="1" t="inlineStr">
        <is>
          <t>ICMS Padrão (%)</t>
        </is>
      </c>
      <c r="G1" s="1" t="inlineStr">
        <is>
          <t>ISS Padrão (%)</t>
        </is>
      </c>
      <c r="H1" s="1" t="inlineStr">
        <is>
          <t>Prazo Entrega (dias)</t>
        </is>
      </c>
      <c r="I1" s="1" t="inlineStr">
        <is>
          <t>Ativo</t>
        </is>
      </c>
    </row>
    <row r="2">
      <c r="A2" s="2" t="inlineStr">
        <is>
          <t>SRV001</t>
        </is>
      </c>
      <c r="B2" s="3" t="inlineStr">
        <is>
          <t>Consultoria Empresarial</t>
        </is>
      </c>
      <c r="C2" s="2" t="inlineStr">
        <is>
          <t>Consultoria</t>
        </is>
      </c>
      <c r="D2" s="2" t="inlineStr">
        <is>
          <t>Hora</t>
        </is>
      </c>
      <c r="E2" s="4" t="n">
        <v>350</v>
      </c>
      <c r="F2" s="5" t="n">
        <v>0</v>
      </c>
      <c r="G2" s="5" t="n">
        <v>5</v>
      </c>
      <c r="H2" s="2" t="n">
        <v>1</v>
      </c>
      <c r="I2" s="2" t="inlineStr">
        <is>
          <t>Sim</t>
        </is>
      </c>
    </row>
    <row r="3">
      <c r="A3" s="6" t="inlineStr">
        <is>
          <t>SRV002</t>
        </is>
      </c>
      <c r="B3" s="7" t="inlineStr">
        <is>
          <t>Desenvolvimento de Site</t>
        </is>
      </c>
      <c r="C3" s="6" t="inlineStr">
        <is>
          <t>TI</t>
        </is>
      </c>
      <c r="D3" s="6" t="inlineStr">
        <is>
          <t>Projeto</t>
        </is>
      </c>
      <c r="E3" s="8" t="n">
        <v>4800</v>
      </c>
      <c r="F3" s="9" t="n">
        <v>0</v>
      </c>
      <c r="G3" s="9" t="n">
        <v>5</v>
      </c>
      <c r="H3" s="6" t="n">
        <v>30</v>
      </c>
      <c r="I3" s="6" t="inlineStr">
        <is>
          <t>Sim</t>
        </is>
      </c>
    </row>
    <row r="4">
      <c r="A4" s="2" t="inlineStr">
        <is>
          <t>SRV003</t>
        </is>
      </c>
      <c r="B4" s="3" t="inlineStr">
        <is>
          <t>Manutenção Mensal</t>
        </is>
      </c>
      <c r="C4" s="2" t="inlineStr">
        <is>
          <t>TI</t>
        </is>
      </c>
      <c r="D4" s="2" t="inlineStr">
        <is>
          <t>Mês</t>
        </is>
      </c>
      <c r="E4" s="4" t="n">
        <v>1200</v>
      </c>
      <c r="F4" s="5" t="n">
        <v>0</v>
      </c>
      <c r="G4" s="5" t="n">
        <v>5</v>
      </c>
      <c r="H4" s="2" t="n">
        <v>1</v>
      </c>
      <c r="I4" s="2" t="inlineStr">
        <is>
          <t>Sim</t>
        </is>
      </c>
    </row>
    <row r="5">
      <c r="A5" s="6" t="inlineStr">
        <is>
          <t>SRV004</t>
        </is>
      </c>
      <c r="B5" s="7" t="inlineStr">
        <is>
          <t>Treinamento Corporativo</t>
        </is>
      </c>
      <c r="C5" s="6" t="inlineStr">
        <is>
          <t>Educação</t>
        </is>
      </c>
      <c r="D5" s="6" t="inlineStr">
        <is>
          <t>Turma</t>
        </is>
      </c>
      <c r="E5" s="8" t="n">
        <v>2500</v>
      </c>
      <c r="F5" s="9" t="n">
        <v>0</v>
      </c>
      <c r="G5" s="9" t="n">
        <v>5</v>
      </c>
      <c r="H5" s="6" t="n">
        <v>7</v>
      </c>
      <c r="I5" s="6" t="inlineStr">
        <is>
          <t>Sim</t>
        </is>
      </c>
    </row>
    <row r="6">
      <c r="A6" s="2" t="inlineStr">
        <is>
          <t>SRV005</t>
        </is>
      </c>
      <c r="B6" s="3" t="inlineStr">
        <is>
          <t>Suporte Técnico</t>
        </is>
      </c>
      <c r="C6" s="2" t="inlineStr">
        <is>
          <t>TI</t>
        </is>
      </c>
      <c r="D6" s="2" t="inlineStr">
        <is>
          <t>Hora</t>
        </is>
      </c>
      <c r="E6" s="4" t="n">
        <v>180</v>
      </c>
      <c r="F6" s="5" t="n">
        <v>0</v>
      </c>
      <c r="G6" s="5" t="n">
        <v>5</v>
      </c>
      <c r="H6" s="2" t="n">
        <v>1</v>
      </c>
      <c r="I6" s="2" t="inlineStr">
        <is>
          <t>Sim</t>
        </is>
      </c>
    </row>
    <row r="7">
      <c r="A7" s="6" t="inlineStr">
        <is>
          <t>SRV006</t>
        </is>
      </c>
      <c r="B7" s="7" t="inlineStr">
        <is>
          <t>Marketing Digital</t>
        </is>
      </c>
      <c r="C7" s="6" t="inlineStr">
        <is>
          <t>Marketing</t>
        </is>
      </c>
      <c r="D7" s="6" t="inlineStr">
        <is>
          <t>Mês</t>
        </is>
      </c>
      <c r="E7" s="8" t="n">
        <v>3200</v>
      </c>
      <c r="F7" s="9" t="n">
        <v>0</v>
      </c>
      <c r="G7" s="9" t="n">
        <v>5</v>
      </c>
      <c r="H7" s="6" t="n">
        <v>3</v>
      </c>
      <c r="I7" s="6" t="inlineStr">
        <is>
          <t>Sim</t>
        </is>
      </c>
    </row>
    <row r="8">
      <c r="A8" s="2" t="inlineStr">
        <is>
          <t>PRD001</t>
        </is>
      </c>
      <c r="B8" s="3" t="inlineStr">
        <is>
          <t>Instalação de Equipamento</t>
        </is>
      </c>
      <c r="C8" s="2" t="inlineStr">
        <is>
          <t>Hardware</t>
        </is>
      </c>
      <c r="D8" s="2" t="inlineStr">
        <is>
          <t>Serviço</t>
        </is>
      </c>
      <c r="E8" s="4" t="n">
        <v>950</v>
      </c>
      <c r="F8" s="5" t="n">
        <v>12</v>
      </c>
      <c r="G8" s="5" t="n">
        <v>0</v>
      </c>
      <c r="H8" s="2" t="n">
        <v>5</v>
      </c>
      <c r="I8" s="2" t="inlineStr">
        <is>
          <t>Sim</t>
        </is>
      </c>
    </row>
    <row r="9">
      <c r="A9" s="6" t="inlineStr">
        <is>
          <t>PRD002</t>
        </is>
      </c>
      <c r="B9" s="7" t="inlineStr">
        <is>
          <t>Licença de Software</t>
        </is>
      </c>
      <c r="C9" s="6" t="inlineStr">
        <is>
          <t>TI</t>
        </is>
      </c>
      <c r="D9" s="6" t="inlineStr">
        <is>
          <t>Unidade</t>
        </is>
      </c>
      <c r="E9" s="8" t="n">
        <v>2100</v>
      </c>
      <c r="F9" s="9" t="n">
        <v>0</v>
      </c>
      <c r="G9" s="9" t="n">
        <v>5</v>
      </c>
      <c r="H9" s="6" t="n">
        <v>1</v>
      </c>
      <c r="I9" s="6" t="inlineStr">
        <is>
          <t>Sim</t>
        </is>
      </c>
    </row>
    <row r="10">
      <c r="A10" s="2" t="inlineStr">
        <is>
          <t>SRV007</t>
        </is>
      </c>
      <c r="B10" s="3" t="inlineStr">
        <is>
          <t>Projeto de Engenharia</t>
        </is>
      </c>
      <c r="C10" s="2" t="inlineStr">
        <is>
          <t>Engenharia</t>
        </is>
      </c>
      <c r="D10" s="2" t="inlineStr">
        <is>
          <t>Projeto</t>
        </is>
      </c>
      <c r="E10" s="4" t="n">
        <v>8500</v>
      </c>
      <c r="F10" s="5" t="n">
        <v>0</v>
      </c>
      <c r="G10" s="5" t="n">
        <v>5</v>
      </c>
      <c r="H10" s="2" t="n">
        <v>20</v>
      </c>
      <c r="I10" s="2" t="inlineStr">
        <is>
          <t>Sim</t>
        </is>
      </c>
    </row>
    <row r="11">
      <c r="A11" s="6" t="inlineStr">
        <is>
          <t>SRV008</t>
        </is>
      </c>
      <c r="B11" s="7" t="inlineStr">
        <is>
          <t>Implantação de Sistema</t>
        </is>
      </c>
      <c r="C11" s="6" t="inlineStr">
        <is>
          <t>TI</t>
        </is>
      </c>
      <c r="D11" s="6" t="inlineStr">
        <is>
          <t>Projeto</t>
        </is>
      </c>
      <c r="E11" s="8" t="n">
        <v>12000</v>
      </c>
      <c r="F11" s="9" t="n">
        <v>0</v>
      </c>
      <c r="G11" s="9" t="n">
        <v>5</v>
      </c>
      <c r="H11" s="6" t="n">
        <v>45</v>
      </c>
      <c r="I11" s="6" t="inlineStr">
        <is>
          <t>Sim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0" customWidth="1" min="3" max="3"/>
    <col width="14" customWidth="1" min="4" max="4"/>
    <col width="28" customWidth="1" min="5" max="5"/>
    <col width="18" customWidth="1" min="6" max="6"/>
    <col width="20" customWidth="1" min="7" max="7"/>
    <col width="16" customWidth="1" min="8" max="8"/>
    <col width="28" customWidth="1" min="9" max="9"/>
    <col width="14" customWidth="1" min="10" max="10"/>
    <col width="7" customWidth="1" min="11" max="11"/>
    <col width="10" customWidth="1" min="12" max="12"/>
    <col width="14" customWidth="1" min="13" max="13"/>
    <col width="14" customWidth="1" min="14" max="14"/>
    <col width="10" customWidth="1" min="15" max="15"/>
    <col width="14" customWidth="1" min="16" max="16"/>
    <col width="14" customWidth="1" min="17" max="17"/>
    <col width="10" customWidth="1" min="18" max="18"/>
    <col width="12" customWidth="1" min="19" max="19"/>
    <col width="8" customWidth="1" min="20" max="20"/>
    <col width="10" customWidth="1" min="21" max="21"/>
    <col width="10" customWidth="1" min="22" max="22"/>
    <col width="14" customWidth="1" min="23" max="23"/>
    <col width="10" customWidth="1" min="24" max="24"/>
    <col width="24" customWidth="1" min="25" max="25"/>
  </cols>
  <sheetData>
    <row r="1" ht="15" customHeight="1">
      <c r="A1" s="10" t="inlineStr">
        <is>
          <t>MODELO DE PROPOSTA COMERCIAL</t>
        </is>
      </c>
    </row>
    <row r="2" ht="35" customHeight="1">
      <c r="A2" s="1" t="inlineStr">
        <is>
          <t>Nº Proposta</t>
        </is>
      </c>
      <c r="B2" s="1" t="inlineStr">
        <is>
          <t>Data Emissão</t>
        </is>
      </c>
      <c r="C2" s="1" t="inlineStr">
        <is>
          <t>Validade
(dias)</t>
        </is>
      </c>
      <c r="D2" s="1" t="inlineStr">
        <is>
          <t>Data Validade</t>
        </is>
      </c>
      <c r="E2" s="1" t="inlineStr">
        <is>
          <t>Razão Social</t>
        </is>
      </c>
      <c r="F2" s="1" t="inlineStr">
        <is>
          <t>CNPJ</t>
        </is>
      </c>
      <c r="G2" s="1" t="inlineStr">
        <is>
          <t>Contato</t>
        </is>
      </c>
      <c r="H2" s="1" t="inlineStr">
        <is>
          <t>Cidade/UF</t>
        </is>
      </c>
      <c r="I2" s="1" t="inlineStr">
        <is>
          <t>Produto/Serviço</t>
        </is>
      </c>
      <c r="J2" s="1" t="inlineStr">
        <is>
          <t>Categoria</t>
        </is>
      </c>
      <c r="K2" s="1" t="inlineStr">
        <is>
          <t>Qtd.</t>
        </is>
      </c>
      <c r="L2" s="1" t="inlineStr">
        <is>
          <t>Unidade</t>
        </is>
      </c>
      <c r="M2" s="1" t="inlineStr">
        <is>
          <t>Preço Unit.</t>
        </is>
      </c>
      <c r="N2" s="1" t="inlineStr">
        <is>
          <t>Subtotal</t>
        </is>
      </c>
      <c r="O2" s="1" t="inlineStr">
        <is>
          <t>Desconto
(%)</t>
        </is>
      </c>
      <c r="P2" s="1" t="inlineStr">
        <is>
          <t>Valor Desc.</t>
        </is>
      </c>
      <c r="Q2" s="1" t="inlineStr">
        <is>
          <t>Base p/ Imp.</t>
        </is>
      </c>
      <c r="R2" s="1" t="inlineStr">
        <is>
          <t>ICMS (%)</t>
        </is>
      </c>
      <c r="S2" s="1" t="inlineStr">
        <is>
          <t>Valor ICMS</t>
        </is>
      </c>
      <c r="T2" s="1" t="inlineStr">
        <is>
          <t>ISS (%)</t>
        </is>
      </c>
      <c r="U2" s="1" t="inlineStr">
        <is>
          <t>Valor ISS</t>
        </is>
      </c>
      <c r="V2" s="1" t="inlineStr">
        <is>
          <t>Frete</t>
        </is>
      </c>
      <c r="W2" s="1" t="inlineStr">
        <is>
          <t>Total Linha</t>
        </is>
      </c>
      <c r="X2" s="1" t="inlineStr">
        <is>
          <t>Status</t>
        </is>
      </c>
      <c r="Y2" s="1" t="inlineStr">
        <is>
          <t>Observações</t>
        </is>
      </c>
    </row>
    <row r="3">
      <c r="A3" s="6" t="inlineStr">
        <is>
          <t>PROP-001</t>
        </is>
      </c>
      <c r="B3" s="11" t="n">
        <v>45301</v>
      </c>
      <c r="C3" s="12" t="n">
        <v>30</v>
      </c>
      <c r="D3" s="11">
        <f>B3+C3</f>
        <v/>
      </c>
      <c r="E3" s="7" t="inlineStr">
        <is>
          <t>Alfa Tecnologia Ltda</t>
        </is>
      </c>
      <c r="F3" s="6" t="inlineStr">
        <is>
          <t>12.345.678/0001-90</t>
        </is>
      </c>
      <c r="G3" s="7" t="inlineStr">
        <is>
          <t>Ricardo Alves</t>
        </is>
      </c>
      <c r="H3" s="6" t="inlineStr">
        <is>
          <t>São Paulo/SP</t>
        </is>
      </c>
      <c r="I3" s="12" t="inlineStr">
        <is>
          <t>SRV002</t>
        </is>
      </c>
      <c r="J3" s="6">
        <f>IFERROR(VLOOKUP(I3,Itens_Serviços!$A:$C,3,0),"")</f>
        <v/>
      </c>
      <c r="K3" s="12" t="n">
        <v>2</v>
      </c>
      <c r="L3" s="6">
        <f>IFERROR(VLOOKUP(I3,Itens_Serviços!$A:$D,4,0),"")</f>
        <v/>
      </c>
      <c r="M3" s="13">
        <f>IFERROR(VLOOKUP(I3,Itens_Serviços!$A:$E,5,0),0)</f>
        <v/>
      </c>
      <c r="N3" s="13">
        <f>K3*M3</f>
        <v/>
      </c>
      <c r="O3" s="14" t="n">
        <v>0.05</v>
      </c>
      <c r="P3" s="13">
        <f>N3*O3</f>
        <v/>
      </c>
      <c r="Q3" s="13">
        <f>N3-P3</f>
        <v/>
      </c>
      <c r="R3" s="9">
        <f>IFERROR(VLOOKUP(I3,Itens_Serviços!$A:$F,6,0),0)</f>
        <v/>
      </c>
      <c r="S3" s="13">
        <f>Q3*R3</f>
        <v/>
      </c>
      <c r="T3" s="9">
        <f>IFERROR(VLOOKUP(I3,Itens_Serviços!$A:$G,7,0),0)</f>
        <v/>
      </c>
      <c r="U3" s="13">
        <f>Q3*T3</f>
        <v/>
      </c>
      <c r="V3" s="15" t="n">
        <v>800</v>
      </c>
      <c r="W3" s="16">
        <f>Q3+S3+U3+V3</f>
        <v/>
      </c>
      <c r="X3" s="6">
        <f>IF(TODAY()&lt;=D3,"Vigente","Vencida")</f>
        <v/>
      </c>
      <c r="Y3" s="17" t="inlineStr">
        <is>
          <t>Aprovada</t>
        </is>
      </c>
    </row>
    <row r="4">
      <c r="A4" s="2" t="inlineStr">
        <is>
          <t>PROP-002</t>
        </is>
      </c>
      <c r="B4" s="18" t="n">
        <v>45306</v>
      </c>
      <c r="C4" s="12" t="n">
        <v>45</v>
      </c>
      <c r="D4" s="18">
        <f>B4+C4</f>
        <v/>
      </c>
      <c r="E4" s="3" t="inlineStr">
        <is>
          <t>Comercial Silva e Sousa ME</t>
        </is>
      </c>
      <c r="F4" s="2" t="inlineStr">
        <is>
          <t>23.456.789/0001-01</t>
        </is>
      </c>
      <c r="G4" s="3" t="inlineStr">
        <is>
          <t>Fernanda Sousa</t>
        </is>
      </c>
      <c r="H4" s="2" t="inlineStr">
        <is>
          <t>Campinas/SP</t>
        </is>
      </c>
      <c r="I4" s="12" t="inlineStr">
        <is>
          <t>SRV001</t>
        </is>
      </c>
      <c r="J4" s="2">
        <f>IFERROR(VLOOKUP(I4,Itens_Serviços!$A:$C,3,0),"")</f>
        <v/>
      </c>
      <c r="K4" s="12" t="n">
        <v>10</v>
      </c>
      <c r="L4" s="2">
        <f>IFERROR(VLOOKUP(I4,Itens_Serviços!$A:$D,4,0),"")</f>
        <v/>
      </c>
      <c r="M4" s="19">
        <f>IFERROR(VLOOKUP(I4,Itens_Serviços!$A:$E,5,0),0)</f>
        <v/>
      </c>
      <c r="N4" s="19">
        <f>K4*M4</f>
        <v/>
      </c>
      <c r="O4" s="14" t="n">
        <v>0.1</v>
      </c>
      <c r="P4" s="19">
        <f>N4*O4</f>
        <v/>
      </c>
      <c r="Q4" s="19">
        <f>N4-P4</f>
        <v/>
      </c>
      <c r="R4" s="5">
        <f>IFERROR(VLOOKUP(I4,Itens_Serviços!$A:$F,6,0),0)</f>
        <v/>
      </c>
      <c r="S4" s="19">
        <f>Q4*R4</f>
        <v/>
      </c>
      <c r="T4" s="5">
        <f>IFERROR(VLOOKUP(I4,Itens_Serviços!$A:$G,7,0),0)</f>
        <v/>
      </c>
      <c r="U4" s="19">
        <f>Q4*T4</f>
        <v/>
      </c>
      <c r="V4" s="15" t="n">
        <v>0</v>
      </c>
      <c r="W4" s="20">
        <f>Q4+S4+U4+V4</f>
        <v/>
      </c>
      <c r="X4" s="2">
        <f>IF(TODAY()&lt;=D4,"Vigente","Vencida")</f>
        <v/>
      </c>
      <c r="Y4" s="17" t="inlineStr">
        <is>
          <t>Aprovada</t>
        </is>
      </c>
    </row>
    <row r="5">
      <c r="A5" s="6" t="inlineStr">
        <is>
          <t>PROP-003</t>
        </is>
      </c>
      <c r="B5" s="11" t="n">
        <v>45327</v>
      </c>
      <c r="C5" s="12" t="n">
        <v>30</v>
      </c>
      <c r="D5" s="11">
        <f>B5+C5</f>
        <v/>
      </c>
      <c r="E5" s="7" t="inlineStr">
        <is>
          <t>Mariana Costa Serv. Digitais</t>
        </is>
      </c>
      <c r="F5" s="6" t="inlineStr">
        <is>
          <t>34.567.890/0001-12</t>
        </is>
      </c>
      <c r="G5" s="7" t="inlineStr">
        <is>
          <t>Mariana Costa</t>
        </is>
      </c>
      <c r="H5" s="6" t="inlineStr">
        <is>
          <t>Belo Horizonte/MG</t>
        </is>
      </c>
      <c r="I5" s="12" t="inlineStr">
        <is>
          <t>SRV006</t>
        </is>
      </c>
      <c r="J5" s="6">
        <f>IFERROR(VLOOKUP(I5,Itens_Serviços!$A:$C,3,0),"")</f>
        <v/>
      </c>
      <c r="K5" s="12" t="n">
        <v>3</v>
      </c>
      <c r="L5" s="6">
        <f>IFERROR(VLOOKUP(I5,Itens_Serviços!$A:$D,4,0),"")</f>
        <v/>
      </c>
      <c r="M5" s="13">
        <f>IFERROR(VLOOKUP(I5,Itens_Serviços!$A:$E,5,0),0)</f>
        <v/>
      </c>
      <c r="N5" s="13">
        <f>K5*M5</f>
        <v/>
      </c>
      <c r="O5" s="14" t="n">
        <v>0</v>
      </c>
      <c r="P5" s="13">
        <f>N5*O5</f>
        <v/>
      </c>
      <c r="Q5" s="13">
        <f>N5-P5</f>
        <v/>
      </c>
      <c r="R5" s="9">
        <f>IFERROR(VLOOKUP(I5,Itens_Serviços!$A:$F,6,0),0)</f>
        <v/>
      </c>
      <c r="S5" s="13">
        <f>Q5*R5</f>
        <v/>
      </c>
      <c r="T5" s="9">
        <f>IFERROR(VLOOKUP(I5,Itens_Serviços!$A:$G,7,0),0)</f>
        <v/>
      </c>
      <c r="U5" s="13">
        <f>Q5*T5</f>
        <v/>
      </c>
      <c r="V5" s="15" t="n">
        <v>0</v>
      </c>
      <c r="W5" s="16">
        <f>Q5+S5+U5+V5</f>
        <v/>
      </c>
      <c r="X5" s="6">
        <f>IF(TODAY()&lt;=D5,"Vigente","Vencida")</f>
        <v/>
      </c>
      <c r="Y5" s="17" t="inlineStr">
        <is>
          <t>Em análise</t>
        </is>
      </c>
    </row>
    <row r="6">
      <c r="A6" s="2" t="inlineStr">
        <is>
          <t>PROP-004</t>
        </is>
      </c>
      <c r="B6" s="18" t="n">
        <v>45342</v>
      </c>
      <c r="C6" s="12" t="n">
        <v>60</v>
      </c>
      <c r="D6" s="18">
        <f>B6+C6</f>
        <v/>
      </c>
      <c r="E6" s="3" t="inlineStr">
        <is>
          <t>Construtora Nobre Ltda</t>
        </is>
      </c>
      <c r="F6" s="2" t="inlineStr">
        <is>
          <t>45.678.901/0001-23</t>
        </is>
      </c>
      <c r="G6" s="3" t="inlineStr">
        <is>
          <t>Carlos Nobre</t>
        </is>
      </c>
      <c r="H6" s="2" t="inlineStr">
        <is>
          <t>Curitiba/PR</t>
        </is>
      </c>
      <c r="I6" s="12" t="inlineStr">
        <is>
          <t>SRV007</t>
        </is>
      </c>
      <c r="J6" s="2">
        <f>IFERROR(VLOOKUP(I6,Itens_Serviços!$A:$C,3,0),"")</f>
        <v/>
      </c>
      <c r="K6" s="12" t="n">
        <v>1</v>
      </c>
      <c r="L6" s="2">
        <f>IFERROR(VLOOKUP(I6,Itens_Serviços!$A:$D,4,0),"")</f>
        <v/>
      </c>
      <c r="M6" s="19">
        <f>IFERROR(VLOOKUP(I6,Itens_Serviços!$A:$E,5,0),0)</f>
        <v/>
      </c>
      <c r="N6" s="19">
        <f>K6*M6</f>
        <v/>
      </c>
      <c r="O6" s="14" t="n">
        <v>0.08</v>
      </c>
      <c r="P6" s="19">
        <f>N6*O6</f>
        <v/>
      </c>
      <c r="Q6" s="19">
        <f>N6-P6</f>
        <v/>
      </c>
      <c r="R6" s="5">
        <f>IFERROR(VLOOKUP(I6,Itens_Serviços!$A:$F,6,0),0)</f>
        <v/>
      </c>
      <c r="S6" s="19">
        <f>Q6*R6</f>
        <v/>
      </c>
      <c r="T6" s="5">
        <f>IFERROR(VLOOKUP(I6,Itens_Serviços!$A:$G,7,0),0)</f>
        <v/>
      </c>
      <c r="U6" s="19">
        <f>Q6*T6</f>
        <v/>
      </c>
      <c r="V6" s="15" t="n">
        <v>1200</v>
      </c>
      <c r="W6" s="20">
        <f>Q6+S6+U6+V6</f>
        <v/>
      </c>
      <c r="X6" s="2">
        <f>IF(TODAY()&lt;=D6,"Vigente","Vencida")</f>
        <v/>
      </c>
      <c r="Y6" s="17" t="inlineStr">
        <is>
          <t>Aprovada</t>
        </is>
      </c>
    </row>
    <row r="7">
      <c r="A7" s="6" t="inlineStr">
        <is>
          <t>PROP-005</t>
        </is>
      </c>
      <c r="B7" s="11" t="n">
        <v>45352</v>
      </c>
      <c r="C7" s="12" t="n">
        <v>30</v>
      </c>
      <c r="D7" s="11">
        <f>B7+C7</f>
        <v/>
      </c>
      <c r="E7" s="7" t="inlineStr">
        <is>
          <t>Distribuidora Ponto Forte</t>
        </is>
      </c>
      <c r="F7" s="6" t="inlineStr">
        <is>
          <t>56.789.012/0001-34</t>
        </is>
      </c>
      <c r="G7" s="7" t="inlineStr">
        <is>
          <t>Joana Forte</t>
        </is>
      </c>
      <c r="H7" s="6" t="inlineStr">
        <is>
          <t>Recife/PE</t>
        </is>
      </c>
      <c r="I7" s="12" t="inlineStr">
        <is>
          <t>PRD001</t>
        </is>
      </c>
      <c r="J7" s="6">
        <f>IFERROR(VLOOKUP(I7,Itens_Serviços!$A:$C,3,0),"")</f>
        <v/>
      </c>
      <c r="K7" s="12" t="n">
        <v>5</v>
      </c>
      <c r="L7" s="6">
        <f>IFERROR(VLOOKUP(I7,Itens_Serviços!$A:$D,4,0),"")</f>
        <v/>
      </c>
      <c r="M7" s="13">
        <f>IFERROR(VLOOKUP(I7,Itens_Serviços!$A:$E,5,0),0)</f>
        <v/>
      </c>
      <c r="N7" s="13">
        <f>K7*M7</f>
        <v/>
      </c>
      <c r="O7" s="14" t="n">
        <v>0.05</v>
      </c>
      <c r="P7" s="13">
        <f>N7*O7</f>
        <v/>
      </c>
      <c r="Q7" s="13">
        <f>N7-P7</f>
        <v/>
      </c>
      <c r="R7" s="9">
        <f>IFERROR(VLOOKUP(I7,Itens_Serviços!$A:$F,6,0),0)</f>
        <v/>
      </c>
      <c r="S7" s="13">
        <f>Q7*R7</f>
        <v/>
      </c>
      <c r="T7" s="9">
        <f>IFERROR(VLOOKUP(I7,Itens_Serviços!$A:$G,7,0),0)</f>
        <v/>
      </c>
      <c r="U7" s="13">
        <f>Q7*T7</f>
        <v/>
      </c>
      <c r="V7" s="15" t="n">
        <v>350</v>
      </c>
      <c r="W7" s="16">
        <f>Q7+S7+U7+V7</f>
        <v/>
      </c>
      <c r="X7" s="6">
        <f>IF(TODAY()&lt;=D7,"Vigente","Vencida")</f>
        <v/>
      </c>
      <c r="Y7" s="17" t="inlineStr">
        <is>
          <t>Em análise</t>
        </is>
      </c>
    </row>
    <row r="8">
      <c r="A8" s="2" t="inlineStr">
        <is>
          <t>PROP-006</t>
        </is>
      </c>
      <c r="B8" s="18" t="n">
        <v>45361</v>
      </c>
      <c r="C8" s="12" t="n">
        <v>30</v>
      </c>
      <c r="D8" s="18">
        <f>B8+C8</f>
        <v/>
      </c>
      <c r="E8" s="3" t="inlineStr">
        <is>
          <t>Clínica Vida Plena Ltda</t>
        </is>
      </c>
      <c r="F8" s="2" t="inlineStr">
        <is>
          <t>67.890.123/0001-45</t>
        </is>
      </c>
      <c r="G8" s="3" t="inlineStr">
        <is>
          <t>Dr. Marcos Vida</t>
        </is>
      </c>
      <c r="H8" s="2" t="inlineStr">
        <is>
          <t>Goiânia/GO</t>
        </is>
      </c>
      <c r="I8" s="12" t="inlineStr">
        <is>
          <t>SRV004</t>
        </is>
      </c>
      <c r="J8" s="2">
        <f>IFERROR(VLOOKUP(I8,Itens_Serviços!$A:$C,3,0),"")</f>
        <v/>
      </c>
      <c r="K8" s="12" t="n">
        <v>2</v>
      </c>
      <c r="L8" s="2">
        <f>IFERROR(VLOOKUP(I8,Itens_Serviços!$A:$D,4,0),"")</f>
        <v/>
      </c>
      <c r="M8" s="19">
        <f>IFERROR(VLOOKUP(I8,Itens_Serviços!$A:$E,5,0),0)</f>
        <v/>
      </c>
      <c r="N8" s="19">
        <f>K8*M8</f>
        <v/>
      </c>
      <c r="O8" s="14" t="n">
        <v>0.1</v>
      </c>
      <c r="P8" s="19">
        <f>N8*O8</f>
        <v/>
      </c>
      <c r="Q8" s="19">
        <f>N8-P8</f>
        <v/>
      </c>
      <c r="R8" s="5">
        <f>IFERROR(VLOOKUP(I8,Itens_Serviços!$A:$F,6,0),0)</f>
        <v/>
      </c>
      <c r="S8" s="19">
        <f>Q8*R8</f>
        <v/>
      </c>
      <c r="T8" s="5">
        <f>IFERROR(VLOOKUP(I8,Itens_Serviços!$A:$G,7,0),0)</f>
        <v/>
      </c>
      <c r="U8" s="19">
        <f>Q8*T8</f>
        <v/>
      </c>
      <c r="V8" s="15" t="n">
        <v>0</v>
      </c>
      <c r="W8" s="20">
        <f>Q8+S8+U8+V8</f>
        <v/>
      </c>
      <c r="X8" s="2">
        <f>IF(TODAY()&lt;=D8,"Vigente","Vencida")</f>
        <v/>
      </c>
      <c r="Y8" s="17" t="inlineStr">
        <is>
          <t>Aprovada</t>
        </is>
      </c>
    </row>
    <row r="9">
      <c r="A9" s="6" t="inlineStr">
        <is>
          <t>PROP-007</t>
        </is>
      </c>
      <c r="B9" s="11" t="n">
        <v>45366</v>
      </c>
      <c r="C9" s="12" t="n">
        <v>45</v>
      </c>
      <c r="D9" s="11">
        <f>B9+C9</f>
        <v/>
      </c>
      <c r="E9" s="7" t="inlineStr">
        <is>
          <t>AgroRio Comércio de Insumos</t>
        </is>
      </c>
      <c r="F9" s="6" t="inlineStr">
        <is>
          <t>78.901.234/0001-56</t>
        </is>
      </c>
      <c r="G9" s="7" t="inlineStr">
        <is>
          <t>Roberto Rio</t>
        </is>
      </c>
      <c r="H9" s="6" t="inlineStr">
        <is>
          <t>Ribeirão Preto/SP</t>
        </is>
      </c>
      <c r="I9" s="12" t="inlineStr">
        <is>
          <t>PRD002</t>
        </is>
      </c>
      <c r="J9" s="6">
        <f>IFERROR(VLOOKUP(I9,Itens_Serviços!$A:$C,3,0),"")</f>
        <v/>
      </c>
      <c r="K9" s="12" t="n">
        <v>3</v>
      </c>
      <c r="L9" s="6">
        <f>IFERROR(VLOOKUP(I9,Itens_Serviços!$A:$D,4,0),"")</f>
        <v/>
      </c>
      <c r="M9" s="13">
        <f>IFERROR(VLOOKUP(I9,Itens_Serviços!$A:$E,5,0),0)</f>
        <v/>
      </c>
      <c r="N9" s="13">
        <f>K9*M9</f>
        <v/>
      </c>
      <c r="O9" s="14" t="n">
        <v>0.05</v>
      </c>
      <c r="P9" s="13">
        <f>N9*O9</f>
        <v/>
      </c>
      <c r="Q9" s="13">
        <f>N9-P9</f>
        <v/>
      </c>
      <c r="R9" s="9">
        <f>IFERROR(VLOOKUP(I9,Itens_Serviços!$A:$F,6,0),0)</f>
        <v/>
      </c>
      <c r="S9" s="13">
        <f>Q9*R9</f>
        <v/>
      </c>
      <c r="T9" s="9">
        <f>IFERROR(VLOOKUP(I9,Itens_Serviços!$A:$G,7,0),0)</f>
        <v/>
      </c>
      <c r="U9" s="13">
        <f>Q9*T9</f>
        <v/>
      </c>
      <c r="V9" s="15" t="n">
        <v>500</v>
      </c>
      <c r="W9" s="16">
        <f>Q9+S9+U9+V9</f>
        <v/>
      </c>
      <c r="X9" s="6">
        <f>IF(TODAY()&lt;=D9,"Vigente","Vencida")</f>
        <v/>
      </c>
      <c r="Y9" s="17" t="inlineStr">
        <is>
          <t>Em análise</t>
        </is>
      </c>
    </row>
    <row r="10">
      <c r="A10" s="2" t="inlineStr">
        <is>
          <t>PROP-008</t>
        </is>
      </c>
      <c r="B10" s="18" t="n">
        <v>45383</v>
      </c>
      <c r="C10" s="12" t="n">
        <v>30</v>
      </c>
      <c r="D10" s="18">
        <f>B10+C10</f>
        <v/>
      </c>
      <c r="E10" s="3" t="inlineStr">
        <is>
          <t>Solução RH Brasil Ltda</t>
        </is>
      </c>
      <c r="F10" s="2" t="inlineStr">
        <is>
          <t>89.012.345/0001-67</t>
        </is>
      </c>
      <c r="G10" s="3" t="inlineStr">
        <is>
          <t>Patrícia HR</t>
        </is>
      </c>
      <c r="H10" s="2" t="inlineStr">
        <is>
          <t>Porto Alegre/RS</t>
        </is>
      </c>
      <c r="I10" s="12" t="inlineStr">
        <is>
          <t>SRV008</t>
        </is>
      </c>
      <c r="J10" s="2">
        <f>IFERROR(VLOOKUP(I10,Itens_Serviços!$A:$C,3,0),"")</f>
        <v/>
      </c>
      <c r="K10" s="12" t="n">
        <v>1</v>
      </c>
      <c r="L10" s="2">
        <f>IFERROR(VLOOKUP(I10,Itens_Serviços!$A:$D,4,0),"")</f>
        <v/>
      </c>
      <c r="M10" s="19">
        <f>IFERROR(VLOOKUP(I10,Itens_Serviços!$A:$E,5,0),0)</f>
        <v/>
      </c>
      <c r="N10" s="19">
        <f>K10*M10</f>
        <v/>
      </c>
      <c r="O10" s="14" t="n">
        <v>0.15</v>
      </c>
      <c r="P10" s="19">
        <f>N10*O10</f>
        <v/>
      </c>
      <c r="Q10" s="19">
        <f>N10-P10</f>
        <v/>
      </c>
      <c r="R10" s="5">
        <f>IFERROR(VLOOKUP(I10,Itens_Serviços!$A:$F,6,0),0)</f>
        <v/>
      </c>
      <c r="S10" s="19">
        <f>Q10*R10</f>
        <v/>
      </c>
      <c r="T10" s="5">
        <f>IFERROR(VLOOKUP(I10,Itens_Serviços!$A:$G,7,0),0)</f>
        <v/>
      </c>
      <c r="U10" s="19">
        <f>Q10*T10</f>
        <v/>
      </c>
      <c r="V10" s="15" t="n">
        <v>0</v>
      </c>
      <c r="W10" s="20">
        <f>Q10+S10+U10+V10</f>
        <v/>
      </c>
      <c r="X10" s="2">
        <f>IF(TODAY()&lt;=D10,"Vigente","Vencida")</f>
        <v/>
      </c>
      <c r="Y10" s="17" t="inlineStr">
        <is>
          <t>Aprovada</t>
        </is>
      </c>
    </row>
    <row r="11">
      <c r="A11" s="6" t="inlineStr">
        <is>
          <t>PROP-009</t>
        </is>
      </c>
      <c r="B11" s="11" t="n">
        <v>45392</v>
      </c>
      <c r="C11" s="12" t="n">
        <v>60</v>
      </c>
      <c r="D11" s="11">
        <f>B11+C11</f>
        <v/>
      </c>
      <c r="E11" s="7" t="inlineStr">
        <is>
          <t>Padaria São Jorge ME</t>
        </is>
      </c>
      <c r="F11" s="6" t="inlineStr">
        <is>
          <t>90.123.456/0001-78</t>
        </is>
      </c>
      <c r="G11" s="7" t="inlineStr">
        <is>
          <t>Jorge Santos</t>
        </is>
      </c>
      <c r="H11" s="6" t="inlineStr">
        <is>
          <t>Salvador/BA</t>
        </is>
      </c>
      <c r="I11" s="12" t="inlineStr">
        <is>
          <t>SRV003</t>
        </is>
      </c>
      <c r="J11" s="6">
        <f>IFERROR(VLOOKUP(I11,Itens_Serviços!$A:$C,3,0),"")</f>
        <v/>
      </c>
      <c r="K11" s="12" t="n">
        <v>12</v>
      </c>
      <c r="L11" s="6">
        <f>IFERROR(VLOOKUP(I11,Itens_Serviços!$A:$D,4,0),"")</f>
        <v/>
      </c>
      <c r="M11" s="13">
        <f>IFERROR(VLOOKUP(I11,Itens_Serviços!$A:$E,5,0),0)</f>
        <v/>
      </c>
      <c r="N11" s="13">
        <f>K11*M11</f>
        <v/>
      </c>
      <c r="O11" s="14" t="n">
        <v>0</v>
      </c>
      <c r="P11" s="13">
        <f>N11*O11</f>
        <v/>
      </c>
      <c r="Q11" s="13">
        <f>N11-P11</f>
        <v/>
      </c>
      <c r="R11" s="9">
        <f>IFERROR(VLOOKUP(I11,Itens_Serviços!$A:$F,6,0),0)</f>
        <v/>
      </c>
      <c r="S11" s="13">
        <f>Q11*R11</f>
        <v/>
      </c>
      <c r="T11" s="9">
        <f>IFERROR(VLOOKUP(I11,Itens_Serviços!$A:$G,7,0),0)</f>
        <v/>
      </c>
      <c r="U11" s="13">
        <f>Q11*T11</f>
        <v/>
      </c>
      <c r="V11" s="15" t="n">
        <v>0</v>
      </c>
      <c r="W11" s="16">
        <f>Q11+S11+U11+V11</f>
        <v/>
      </c>
      <c r="X11" s="6">
        <f>IF(TODAY()&lt;=D11,"Vigente","Vencida")</f>
        <v/>
      </c>
      <c r="Y11" s="17" t="inlineStr">
        <is>
          <t>Em análise</t>
        </is>
      </c>
    </row>
    <row r="12">
      <c r="A12" s="2" t="inlineStr">
        <is>
          <t>PROP-010</t>
        </is>
      </c>
      <c r="B12" s="18" t="n">
        <v>45402</v>
      </c>
      <c r="C12" s="12" t="n">
        <v>30</v>
      </c>
      <c r="D12" s="18">
        <f>B12+C12</f>
        <v/>
      </c>
      <c r="E12" s="3" t="inlineStr">
        <is>
          <t>Instituto Nova Educação LTDA</t>
        </is>
      </c>
      <c r="F12" s="2" t="inlineStr">
        <is>
          <t>01.234.567/0001-89</t>
        </is>
      </c>
      <c r="G12" s="3" t="inlineStr">
        <is>
          <t>Lucia Nova</t>
        </is>
      </c>
      <c r="H12" s="2" t="inlineStr">
        <is>
          <t>Florianópolis/SC</t>
        </is>
      </c>
      <c r="I12" s="12" t="inlineStr">
        <is>
          <t>SRV005</t>
        </is>
      </c>
      <c r="J12" s="2">
        <f>IFERROR(VLOOKUP(I12,Itens_Serviços!$A:$C,3,0),"")</f>
        <v/>
      </c>
      <c r="K12" s="12" t="n">
        <v>20</v>
      </c>
      <c r="L12" s="2">
        <f>IFERROR(VLOOKUP(I12,Itens_Serviços!$A:$D,4,0),"")</f>
        <v/>
      </c>
      <c r="M12" s="19">
        <f>IFERROR(VLOOKUP(I12,Itens_Serviços!$A:$E,5,0),0)</f>
        <v/>
      </c>
      <c r="N12" s="19">
        <f>K12*M12</f>
        <v/>
      </c>
      <c r="O12" s="14" t="n">
        <v>0.05</v>
      </c>
      <c r="P12" s="19">
        <f>N12*O12</f>
        <v/>
      </c>
      <c r="Q12" s="19">
        <f>N12-P12</f>
        <v/>
      </c>
      <c r="R12" s="5">
        <f>IFERROR(VLOOKUP(I12,Itens_Serviços!$A:$F,6,0),0)</f>
        <v/>
      </c>
      <c r="S12" s="19">
        <f>Q12*R12</f>
        <v/>
      </c>
      <c r="T12" s="5">
        <f>IFERROR(VLOOKUP(I12,Itens_Serviços!$A:$G,7,0),0)</f>
        <v/>
      </c>
      <c r="U12" s="19">
        <f>Q12*T12</f>
        <v/>
      </c>
      <c r="V12" s="15" t="n">
        <v>0</v>
      </c>
      <c r="W12" s="20">
        <f>Q12+S12+U12+V12</f>
        <v/>
      </c>
      <c r="X12" s="2">
        <f>IF(TODAY()&lt;=D12,"Vigente","Vencida")</f>
        <v/>
      </c>
      <c r="Y12" s="17" t="inlineStr">
        <is>
          <t>Aprovada</t>
        </is>
      </c>
    </row>
    <row r="13" ht="20" customHeight="1">
      <c r="A13" s="21" t="inlineStr">
        <is>
          <t>TOTAIS</t>
        </is>
      </c>
      <c r="B13" s="22" t="n"/>
      <c r="C13" s="22" t="n"/>
      <c r="D13" s="22" t="n"/>
      <c r="E13" s="22" t="n"/>
      <c r="F13" s="22" t="n"/>
      <c r="G13" s="22" t="n"/>
      <c r="H13" s="22" t="n"/>
      <c r="I13" s="22" t="n"/>
      <c r="J13" s="22" t="n"/>
      <c r="K13" s="22" t="n"/>
      <c r="L13" s="22" t="n"/>
      <c r="M13" s="22" t="n"/>
      <c r="N13" s="23">
        <f>SUM(N3:N12)</f>
        <v/>
      </c>
      <c r="O13" s="22" t="n"/>
      <c r="P13" s="23">
        <f>SUM(P3:P12)</f>
        <v/>
      </c>
      <c r="Q13" s="23">
        <f>SUM(Q3:Q12)</f>
        <v/>
      </c>
      <c r="R13" s="22" t="n"/>
      <c r="S13" s="23">
        <f>SUM(S3:S12)</f>
        <v/>
      </c>
      <c r="T13" s="22" t="n"/>
      <c r="U13" s="23">
        <f>SUM(U3:U12)</f>
        <v/>
      </c>
      <c r="V13" s="23">
        <f>SUM(V3:V12)</f>
        <v/>
      </c>
      <c r="W13" s="23">
        <f>SUM(W3:W12)</f>
        <v/>
      </c>
      <c r="X13" s="22" t="n"/>
      <c r="Y13" s="22" t="n"/>
    </row>
  </sheetData>
  <mergeCells count="1">
    <mergeCell ref="A1:Y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20" customWidth="1" min="2" max="2"/>
    <col width="5" customWidth="1" min="3" max="3"/>
    <col width="28" customWidth="1" min="4" max="4"/>
    <col width="20" customWidth="1" min="5" max="5"/>
    <col width="5" customWidth="1" min="6" max="6"/>
    <col width="16" customWidth="1" min="7" max="7"/>
    <col width="16" customWidth="1" min="8" max="8"/>
  </cols>
  <sheetData>
    <row r="1" ht="30" customHeight="1">
      <c r="A1" s="10" t="inlineStr">
        <is>
          <t>RESUMO EXECUTIVO — PROPOSTAS COMERCIAIS</t>
        </is>
      </c>
    </row>
    <row r="3" ht="22" customHeight="1">
      <c r="A3" s="24" t="inlineStr">
        <is>
          <t>Qtd. de Propostas</t>
        </is>
      </c>
      <c r="B3" s="25">
        <f>COUNTA(Proposta!A3:A12)</f>
        <v/>
      </c>
      <c r="D3" s="24" t="inlineStr">
        <is>
          <t>Ticket Médio</t>
        </is>
      </c>
      <c r="E3" s="26">
        <f>IFERROR(AVERAGE(Proposta!W3:W12),0)</f>
        <v/>
      </c>
    </row>
    <row r="4" ht="22" customHeight="1">
      <c r="A4" s="24" t="inlineStr">
        <is>
          <t>Total Bruto (Subtotal)</t>
        </is>
      </c>
      <c r="B4" s="26">
        <f>SUM(Proposta!N3:N12)</f>
        <v/>
      </c>
      <c r="D4" s="24" t="inlineStr">
        <is>
          <t>Maior Proposta</t>
        </is>
      </c>
      <c r="E4" s="26">
        <f>MAX(Proposta!W3:W12)</f>
        <v/>
      </c>
    </row>
    <row r="5" ht="22" customHeight="1">
      <c r="A5" s="24" t="inlineStr">
        <is>
          <t>Total Descontos</t>
        </is>
      </c>
      <c r="B5" s="26">
        <f>SUM(Proposta!P3:P12)</f>
        <v/>
      </c>
      <c r="D5" s="24" t="inlineStr">
        <is>
          <t>Menor Proposta</t>
        </is>
      </c>
      <c r="E5" s="26">
        <f>MIN(Proposta!W3:W12)</f>
        <v/>
      </c>
    </row>
    <row r="6" ht="22" customHeight="1">
      <c r="A6" s="24" t="inlineStr">
        <is>
          <t>Total ICMS</t>
        </is>
      </c>
      <c r="B6" s="26">
        <f>SUM(Proposta!S3:S12)</f>
        <v/>
      </c>
      <c r="D6" s="24" t="inlineStr">
        <is>
          <t>Propostas Vigentes</t>
        </is>
      </c>
      <c r="E6" s="25">
        <f>COUNTIF(Proposta!X3:X12,"Vigente")</f>
        <v/>
      </c>
    </row>
    <row r="7" ht="22" customHeight="1">
      <c r="A7" s="24" t="inlineStr">
        <is>
          <t>Total ISS</t>
        </is>
      </c>
      <c r="B7" s="26">
        <f>SUM(Proposta!U3:U12)</f>
        <v/>
      </c>
      <c r="D7" s="24" t="inlineStr">
        <is>
          <t>Propostas Vencidas</t>
        </is>
      </c>
      <c r="E7" s="25">
        <f>COUNTIF(Proposta!X3:X12,"Vencida")</f>
        <v/>
      </c>
    </row>
    <row r="8" ht="22" customHeight="1">
      <c r="A8" s="24" t="inlineStr">
        <is>
          <t>Total Frete</t>
        </is>
      </c>
      <c r="B8" s="26">
        <f>SUM(Proposta!V3:V12)</f>
        <v/>
      </c>
      <c r="D8" s="24" t="inlineStr">
        <is>
          <t>Taxa de Vigentes (%)</t>
        </is>
      </c>
      <c r="E8" s="27">
        <f>IFERROR(COUNTIF(Proposta!X3:X12,"Vigente")/COUNTA(Proposta!X3:X12)*100,0)</f>
        <v/>
      </c>
    </row>
    <row r="9" ht="22" customHeight="1">
      <c r="A9" s="24" t="inlineStr">
        <is>
          <t>Total Geral</t>
        </is>
      </c>
      <c r="B9" s="26">
        <f>SUM(Proposta!W3:W12)</f>
        <v/>
      </c>
    </row>
    <row r="18">
      <c r="A18" s="28" t="inlineStr">
        <is>
          <t>Cliente</t>
        </is>
      </c>
      <c r="B18" s="28" t="inlineStr">
        <is>
          <t>Subtotal</t>
        </is>
      </c>
      <c r="C18" s="28" t="inlineStr">
        <is>
          <t>Desconto</t>
        </is>
      </c>
      <c r="D18" s="28" t="inlineStr">
        <is>
          <t>Total Linha</t>
        </is>
      </c>
      <c r="G18" s="28" t="inlineStr">
        <is>
          <t>Componente</t>
        </is>
      </c>
      <c r="H18" s="28" t="inlineStr">
        <is>
          <t>Valor</t>
        </is>
      </c>
    </row>
    <row r="19">
      <c r="A19" s="29" t="inlineStr">
        <is>
          <t>Alfa Tec</t>
        </is>
      </c>
      <c r="B19" s="30">
        <f>Proposta!N3</f>
        <v/>
      </c>
      <c r="C19" s="30">
        <f>Proposta!P3</f>
        <v/>
      </c>
      <c r="D19" s="30">
        <f>Proposta!W3</f>
        <v/>
      </c>
      <c r="G19" s="29" t="inlineStr">
        <is>
          <t>Líquido</t>
        </is>
      </c>
      <c r="H19" s="30">
        <f>SUM(Proposta!Q3:Q12)-SUM(Proposta!S3:S12)-SUM(Proposta!U3:U12)</f>
        <v/>
      </c>
    </row>
    <row r="20">
      <c r="A20" s="31" t="inlineStr">
        <is>
          <t>C.Silva</t>
        </is>
      </c>
      <c r="B20" s="32">
        <f>Proposta!N4</f>
        <v/>
      </c>
      <c r="C20" s="32">
        <f>Proposta!P4</f>
        <v/>
      </c>
      <c r="D20" s="32">
        <f>Proposta!W4</f>
        <v/>
      </c>
      <c r="G20" s="31" t="inlineStr">
        <is>
          <t>ICMS</t>
        </is>
      </c>
      <c r="H20" s="32">
        <f>SUM(Proposta!S3:S12)</f>
        <v/>
      </c>
    </row>
    <row r="21">
      <c r="A21" s="29" t="inlineStr">
        <is>
          <t>M.Costa</t>
        </is>
      </c>
      <c r="B21" s="30">
        <f>Proposta!N5</f>
        <v/>
      </c>
      <c r="C21" s="30">
        <f>Proposta!P5</f>
        <v/>
      </c>
      <c r="D21" s="30">
        <f>Proposta!W5</f>
        <v/>
      </c>
      <c r="G21" s="29" t="inlineStr">
        <is>
          <t>ISS</t>
        </is>
      </c>
      <c r="H21" s="30">
        <f>SUM(Proposta!U3:U12)</f>
        <v/>
      </c>
    </row>
    <row r="22">
      <c r="A22" s="31" t="inlineStr">
        <is>
          <t>Const.Nobre</t>
        </is>
      </c>
      <c r="B22" s="32">
        <f>Proposta!N6</f>
        <v/>
      </c>
      <c r="C22" s="32">
        <f>Proposta!P6</f>
        <v/>
      </c>
      <c r="D22" s="32">
        <f>Proposta!W6</f>
        <v/>
      </c>
      <c r="G22" s="31" t="inlineStr">
        <is>
          <t>Frete</t>
        </is>
      </c>
      <c r="H22" s="32">
        <f>SUM(Proposta!V3:V12)</f>
        <v/>
      </c>
    </row>
    <row r="23">
      <c r="A23" s="29" t="inlineStr">
        <is>
          <t>Pto Forte</t>
        </is>
      </c>
      <c r="B23" s="30">
        <f>Proposta!N7</f>
        <v/>
      </c>
      <c r="C23" s="30">
        <f>Proposta!P7</f>
        <v/>
      </c>
      <c r="D23" s="30">
        <f>Proposta!W7</f>
        <v/>
      </c>
    </row>
    <row r="24">
      <c r="A24" s="31" t="inlineStr">
        <is>
          <t>Vida Plena</t>
        </is>
      </c>
      <c r="B24" s="32">
        <f>Proposta!N8</f>
        <v/>
      </c>
      <c r="C24" s="32">
        <f>Proposta!P8</f>
        <v/>
      </c>
      <c r="D24" s="32">
        <f>Proposta!W8</f>
        <v/>
      </c>
    </row>
    <row r="25">
      <c r="A25" s="29" t="inlineStr">
        <is>
          <t>AgroRio</t>
        </is>
      </c>
      <c r="B25" s="30">
        <f>Proposta!N9</f>
        <v/>
      </c>
      <c r="C25" s="30">
        <f>Proposta!P9</f>
        <v/>
      </c>
      <c r="D25" s="30">
        <f>Proposta!W9</f>
        <v/>
      </c>
    </row>
    <row r="26">
      <c r="A26" s="31" t="inlineStr">
        <is>
          <t>Sol.RH</t>
        </is>
      </c>
      <c r="B26" s="32">
        <f>Proposta!N10</f>
        <v/>
      </c>
      <c r="C26" s="32">
        <f>Proposta!P10</f>
        <v/>
      </c>
      <c r="D26" s="32">
        <f>Proposta!W10</f>
        <v/>
      </c>
    </row>
    <row r="27">
      <c r="A27" s="29" t="inlineStr">
        <is>
          <t>Pão Jorge</t>
        </is>
      </c>
      <c r="B27" s="30">
        <f>Proposta!N11</f>
        <v/>
      </c>
      <c r="C27" s="30">
        <f>Proposta!P11</f>
        <v/>
      </c>
      <c r="D27" s="30">
        <f>Proposta!W11</f>
        <v/>
      </c>
    </row>
    <row r="28">
      <c r="A28" s="31" t="inlineStr">
        <is>
          <t>Inst.Nova</t>
        </is>
      </c>
      <c r="B28" s="32">
        <f>Proposta!N12</f>
        <v/>
      </c>
      <c r="C28" s="32">
        <f>Proposta!P12</f>
        <v/>
      </c>
      <c r="D28" s="32">
        <f>Proposta!W12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6" customWidth="1" min="1" max="1"/>
    <col width="35" customWidth="1" min="2" max="2"/>
    <col width="60" customWidth="1" min="3" max="3"/>
    <col width="20" customWidth="1" min="4" max="4"/>
  </cols>
  <sheetData>
    <row r="1" ht="30" customHeight="1">
      <c r="A1" s="10" t="inlineStr">
        <is>
          <t>INSTRUÇÕES DE USO — MODELO DE PROPOSTA COMERCIAL</t>
        </is>
      </c>
    </row>
    <row r="2" ht="22" customHeight="1">
      <c r="A2" s="33" t="inlineStr"/>
      <c r="B2" s="33" t="inlineStr">
        <is>
          <t>SEÇÃO</t>
        </is>
      </c>
      <c r="C2" s="33" t="inlineStr">
        <is>
          <t>ORIENTAÇÃO</t>
        </is>
      </c>
      <c r="D2" s="33" t="inlineStr"/>
    </row>
    <row r="3" ht="22" customHeight="1">
      <c r="A3" s="34" t="inlineStr">
        <is>
          <t>1.</t>
        </is>
      </c>
      <c r="B3" s="35" t="inlineStr">
        <is>
          <t>Dados do Cliente</t>
        </is>
      </c>
      <c r="C3" s="7" t="inlineStr">
        <is>
          <t>Preencha os campos: Razão Social, CNPJ, Nome do Contato e Cidade/UF. Estes campos são obrigatórios para validade comercial da proposta.</t>
        </is>
      </c>
      <c r="D3" s="36" t="inlineStr">
        <is>
          <t>Obrigatório</t>
        </is>
      </c>
    </row>
    <row r="4" ht="28" customHeight="1">
      <c r="A4" s="37" t="inlineStr">
        <is>
          <t>2.</t>
        </is>
      </c>
      <c r="B4" s="38" t="inlineStr">
        <is>
          <t>Nº da Proposta</t>
        </is>
      </c>
      <c r="C4" s="3" t="inlineStr">
        <is>
          <t>Utilize numeração sequencial (ex: PROP-001). Garante rastreabilidade e controle interno.</t>
        </is>
      </c>
      <c r="D4" s="39" t="inlineStr">
        <is>
          <t>Obrigatório</t>
        </is>
      </c>
    </row>
    <row r="5" ht="28" customHeight="1">
      <c r="A5" s="34" t="inlineStr">
        <is>
          <t>3.</t>
        </is>
      </c>
      <c r="B5" s="35" t="inlineStr">
        <is>
          <t>Data de Emissão</t>
        </is>
      </c>
      <c r="C5" s="7" t="inlineStr">
        <is>
          <t>Informe a data em que a proposta é emitida no formato DD/MM/AAAA.</t>
        </is>
      </c>
      <c r="D5" s="36" t="inlineStr">
        <is>
          <t>Obrigatório</t>
        </is>
      </c>
    </row>
    <row r="6" ht="28" customHeight="1">
      <c r="A6" s="37" t="inlineStr">
        <is>
          <t>4.</t>
        </is>
      </c>
      <c r="B6" s="38" t="inlineStr">
        <is>
          <t>Validade (dias)</t>
        </is>
      </c>
      <c r="C6" s="3" t="inlineStr">
        <is>
          <t>Defina o prazo de validade em dias (ex: 30, 45, 60). A Data de Validade é calculada automaticamente.</t>
        </is>
      </c>
      <c r="D6" s="40" t="inlineStr">
        <is>
          <t>Editável</t>
        </is>
      </c>
    </row>
    <row r="7" ht="28" customHeight="1">
      <c r="A7" s="34" t="inlineStr">
        <is>
          <t>5.</t>
        </is>
      </c>
      <c r="B7" s="35" t="inlineStr">
        <is>
          <t>Produto/Serviço</t>
        </is>
      </c>
      <c r="C7" s="7" t="inlineStr">
        <is>
          <t>Informe o CÓDIGO do item (ex: SRV001) conforme tabela da aba 'Itens_Serviços'. Categoria, Unidade e Preço serão preenchidos automaticamente via PROCV.</t>
        </is>
      </c>
      <c r="D7" s="41" t="inlineStr">
        <is>
          <t>Editável</t>
        </is>
      </c>
    </row>
    <row r="8" ht="28" customHeight="1">
      <c r="A8" s="37" t="inlineStr">
        <is>
          <t>6.</t>
        </is>
      </c>
      <c r="B8" s="38" t="inlineStr">
        <is>
          <t>Quantidade</t>
        </is>
      </c>
      <c r="C8" s="3" t="inlineStr">
        <is>
          <t>Informe a quantidade desejada. O Subtotal será calculado automaticamente (Qtd × Preço Unitário).</t>
        </is>
      </c>
      <c r="D8" s="40" t="inlineStr">
        <is>
          <t>Editável</t>
        </is>
      </c>
    </row>
    <row r="9" ht="28" customHeight="1">
      <c r="A9" s="34" t="inlineStr">
        <is>
          <t>7.</t>
        </is>
      </c>
      <c r="B9" s="35" t="inlineStr">
        <is>
          <t>Desconto (%)</t>
        </is>
      </c>
      <c r="C9" s="7" t="inlineStr">
        <is>
          <t>Informe o percentual de desconto em formato decimal (ex: 0,10 para 10%). O valor do desconto e a base de cálculo serão atualizados.</t>
        </is>
      </c>
      <c r="D9" s="41" t="inlineStr">
        <is>
          <t>Editável</t>
        </is>
      </c>
    </row>
    <row r="10" ht="28" customHeight="1">
      <c r="A10" s="37" t="inlineStr">
        <is>
          <t>8.</t>
        </is>
      </c>
      <c r="B10" s="38" t="inlineStr">
        <is>
          <t>ICMS e ISS</t>
        </is>
      </c>
      <c r="C10" s="3" t="inlineStr">
        <is>
          <t>Os percentuais são buscados automaticamente da tabela de itens. ICMS aplica-se a produtos físicos; ISS a serviços. Não altere sem orientação fiscal.</t>
        </is>
      </c>
      <c r="D10" s="42" t="inlineStr">
        <is>
          <t>Automático</t>
        </is>
      </c>
    </row>
    <row r="11" ht="28" customHeight="1">
      <c r="A11" s="34" t="inlineStr">
        <is>
          <t>9.</t>
        </is>
      </c>
      <c r="B11" s="35" t="inlineStr">
        <is>
          <t>Frete</t>
        </is>
      </c>
      <c r="C11" s="7" t="inlineStr">
        <is>
          <t>Informe o valor do frete quando aplicável. Campo editável em amarelo.</t>
        </is>
      </c>
      <c r="D11" s="41" t="inlineStr">
        <is>
          <t>Editável</t>
        </is>
      </c>
    </row>
    <row r="12" ht="28" customHeight="1">
      <c r="A12" s="37" t="inlineStr">
        <is>
          <t>10.</t>
        </is>
      </c>
      <c r="B12" s="38" t="inlineStr">
        <is>
          <t>Total da Linha</t>
        </is>
      </c>
      <c r="C12" s="3" t="inlineStr">
        <is>
          <t>Calculado automaticamente: Base após Desconto + ICMS + ISS + Frete.</t>
        </is>
      </c>
      <c r="D12" s="42" t="inlineStr">
        <is>
          <t>Automático</t>
        </is>
      </c>
    </row>
    <row r="13" ht="28" customHeight="1">
      <c r="A13" s="34" t="inlineStr">
        <is>
          <t>11.</t>
        </is>
      </c>
      <c r="B13" s="35" t="inlineStr">
        <is>
          <t>Status</t>
        </is>
      </c>
      <c r="C13" s="7" t="inlineStr">
        <is>
          <t>Calculado automaticamente: 'Vigente' se hoje ≤ Data de Validade; 'Vencida' caso contrário.</t>
        </is>
      </c>
      <c r="D13" s="43" t="inlineStr">
        <is>
          <t>Automático</t>
        </is>
      </c>
    </row>
    <row r="14" ht="28" customHeight="1">
      <c r="A14" s="37" t="inlineStr">
        <is>
          <t>12.</t>
        </is>
      </c>
      <c r="B14" s="38" t="inlineStr">
        <is>
          <t>Aba Itens_Serviços</t>
        </is>
      </c>
      <c r="C14" s="3" t="inlineStr">
        <is>
          <t>Mantenha a tabela de produtos/serviços atualizada. Adicione novos itens a partir da linha 12. Não altere os códigos de itens já referenciados.</t>
        </is>
      </c>
      <c r="D14" s="44" t="inlineStr">
        <is>
          <t>Manutenção</t>
        </is>
      </c>
    </row>
    <row r="15" ht="28" customHeight="1">
      <c r="A15" s="34" t="inlineStr">
        <is>
          <t>13.</t>
        </is>
      </c>
      <c r="B15" s="35" t="inlineStr">
        <is>
          <t>Aba Resumo</t>
        </is>
      </c>
      <c r="C15" s="7" t="inlineStr">
        <is>
          <t>Painel executivo com KPIs e gráficos. Atualiza automaticamente ao editar a aba Proposta.</t>
        </is>
      </c>
      <c r="D15" s="45" t="inlineStr">
        <is>
          <t>Consulta</t>
        </is>
      </c>
    </row>
    <row r="16" ht="28" customHeight="1">
      <c r="A16" s="37" t="inlineStr">
        <is>
          <t>14.</t>
        </is>
      </c>
      <c r="B16" s="38" t="inlineStr">
        <is>
          <t>CNPJ</t>
        </is>
      </c>
      <c r="C16" s="3" t="inlineStr">
        <is>
          <t>Informe o CNPJ no formato visual: 00.000.000/0000-00. A planilha não valida o dígito verificador automaticamente.</t>
        </is>
      </c>
      <c r="D16" s="39" t="inlineStr">
        <is>
          <t>Atenção</t>
        </is>
      </c>
    </row>
    <row r="17" ht="28" customHeight="1">
      <c r="A17" s="34" t="inlineStr">
        <is>
          <t>15.</t>
        </is>
      </c>
      <c r="B17" s="35" t="inlineStr">
        <is>
          <t>Aceite Comercial</t>
        </is>
      </c>
      <c r="C17" s="7" t="inlineStr">
        <is>
          <t>Esta proposta é válida mediante confirmação por e-mail, assinatura digital ou física do responsável autorizado pelo cliente.</t>
        </is>
      </c>
      <c r="D17" s="46" t="inlineStr">
        <is>
          <t>Legal</t>
        </is>
      </c>
    </row>
    <row r="18" ht="28" customHeight="1">
      <c r="A18" s="37" t="inlineStr">
        <is>
          <t>16.</t>
        </is>
      </c>
      <c r="B18" s="38" t="inlineStr">
        <is>
          <t>Moeda e Formato</t>
        </is>
      </c>
      <c r="C18" s="3" t="inlineStr">
        <is>
          <t>Todos os valores estão em Reais (R$). Utilize ponto como separador de milhar e vírgula para decimais conforme padrão brasileiro.</t>
        </is>
      </c>
      <c r="D18" s="47" t="inlineStr">
        <is>
          <t>Formato</t>
        </is>
      </c>
    </row>
    <row r="19" ht="28" customHeight="1">
      <c r="A19" s="34" t="inlineStr">
        <is>
          <t>17.</t>
        </is>
      </c>
      <c r="B19" s="35" t="inlineStr">
        <is>
          <t>Campos em Amarelo</t>
        </is>
      </c>
      <c r="C19" s="7" t="inlineStr">
        <is>
          <t>Células com fundo amarelo claro (#FFFBEB) são campos de entrada editáveis. Células com fundo verde claro são calculadas — não editar.</t>
        </is>
      </c>
      <c r="D19" s="41" t="inlineStr">
        <is>
          <t>Dica</t>
        </is>
      </c>
    </row>
    <row r="20" ht="28" customHeight="1">
      <c r="A20" s="37" t="inlineStr">
        <is>
          <t>18.</t>
        </is>
      </c>
      <c r="B20" s="38" t="inlineStr">
        <is>
          <t>Backup</t>
        </is>
      </c>
      <c r="C20" s="3" t="inlineStr">
        <is>
          <t>Salve uma cópia do arquivo antes de cada nova proposta ou alteração significativa. Recomenda-se versionamento por data.</t>
        </is>
      </c>
      <c r="D20" s="42" t="inlineStr">
        <is>
          <t>Boas Práticas</t>
        </is>
      </c>
    </row>
    <row r="23" ht="28" customHeight="1">
      <c r="A23" s="1" t="inlineStr">
        <is>
          <t>✔  PROPOSTA VÁLIDA MEDIANTE CONFIRMAÇÃO POR E-MAIL OU ASSINATURA DO RESPONSÁVEL AUTORIZADO</t>
        </is>
      </c>
    </row>
  </sheetData>
  <mergeCells count="2">
    <mergeCell ref="A1:D1"/>
    <mergeCell ref="A23:D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2026-05-24T11:36:57Z</dcterms:created>
  <dcterms:modified xmlns:dcterms="http://purl.org/dc/terms/" xmlns:xsi="http://www.w3.org/2001/XMLSchema-instance" xsi:type="dcterms:W3CDTF">2026-05-24T11:36:57Z</dcterms:modified>
</cp:coreProperties>
</file>