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dastro_Empresa" sheetId="1" state="visible" r:id="rId1"/>
    <sheet xmlns:r="http://schemas.openxmlformats.org/officeDocument/2006/relationships" name="Inventário_Risco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i val="1"/>
      <color rgb="00DC2626"/>
      <sz val="9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1F5F9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C2626"/>
      </patternFill>
    </fill>
    <fill>
      <patternFill patternType="solid">
        <fgColor rgb="00F97316"/>
      </patternFill>
    </fill>
    <fill>
      <patternFill patternType="solid">
        <fgColor rgb="0022C55E"/>
      </patternFill>
    </fill>
    <fill>
      <patternFill patternType="solid">
        <fgColor rgb="00F0FDFA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3" fillId="7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right" vertical="center"/>
    </xf>
    <xf numFmtId="0" fontId="2" fillId="9" borderId="1" applyAlignment="1" pivotButton="0" quotePrefix="0" xfId="0">
      <alignment horizontal="center" vertical="center" wrapText="1"/>
    </xf>
    <xf numFmtId="2" fontId="3" fillId="5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6" fillId="11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F97316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Classificação dos Riscos</a:t>
            </a:r>
          </a:p>
        </rich>
      </tx>
    </title>
    <plotArea>
      <pieChart>
        <varyColors val="1"/>
        <ser>
          <idx val="0"/>
          <order val="0"/>
          <tx>
            <strRef>
              <f>'Dashboard'!F3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'Dashboard'!$E$4:$E$7</f>
            </numRef>
          </cat>
          <val>
            <numRef>
              <f>'Dashboard'!$F$4:$F$7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das Ações de Controle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'Dashboard'!$E$10:$E$12</f>
            </numRef>
          </cat>
          <val>
            <numRef>
              <f>'Dashboard'!$F$10:$F$12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Riscos por Tipo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'Dashboard'!I3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'Dashboard'!$H$4:$H$8</f>
            </numRef>
          </cat>
          <val>
            <numRef>
              <f>'Dashboard'!$I$4:$I$8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Estimado por Tipo de Risco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'Dashboard'!I9</f>
            </strRef>
          </tx>
          <spPr>
            <a:solidFill xmlns:a="http://schemas.openxmlformats.org/drawingml/2006/main">
              <a:srgbClr val="F97316"/>
            </a:solidFill>
            <a:ln xmlns:a="http://schemas.openxmlformats.org/drawingml/2006/main">
              <a:prstDash val="solid"/>
            </a:ln>
          </spPr>
          <cat>
            <numRef>
              <f>'Dashboard'!$H$10:$H$13</f>
            </numRef>
          </cat>
          <val>
            <numRef>
              <f>'Dashboard'!$I$10:$I$13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30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5</col>
      <colOff>0</colOff>
      <row>30</row>
      <rowOff>0</rowOff>
    </from>
    <ext cx="504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36" customWidth="1" min="2" max="2"/>
    <col width="22" customWidth="1" min="3" max="3"/>
    <col width="18" customWidth="1" min="4" max="4"/>
  </cols>
  <sheetData>
    <row r="1" ht="36" customHeight="1">
      <c r="A1" s="1" t="inlineStr">
        <is>
          <t>PPRA – Programa de Prevenção de Riscos Ambientais</t>
        </is>
      </c>
    </row>
    <row r="3">
      <c r="A3" s="2" t="inlineStr">
        <is>
          <t>BLOCO A – DADOS DA EMPRESA</t>
        </is>
      </c>
    </row>
    <row r="4" ht="20" customHeight="1">
      <c r="A4" s="3" t="inlineStr">
        <is>
          <t>Razão Social</t>
        </is>
      </c>
      <c r="B4" s="4" t="inlineStr">
        <is>
          <t>Metalúrgica Horizonte Ltda.</t>
        </is>
      </c>
    </row>
    <row r="5" ht="20" customHeight="1">
      <c r="A5" s="3" t="inlineStr">
        <is>
          <t>Nome Fantasia</t>
        </is>
      </c>
      <c r="B5" s="4" t="inlineStr">
        <is>
          <t>Horizonte Metal</t>
        </is>
      </c>
    </row>
    <row r="6" ht="20" customHeight="1">
      <c r="A6" s="3" t="inlineStr">
        <is>
          <t>CNPJ</t>
        </is>
      </c>
      <c r="B6" s="4" t="inlineStr">
        <is>
          <t>12.345.678/0001-99</t>
        </is>
      </c>
    </row>
    <row r="7" ht="20" customHeight="1">
      <c r="A7" s="3" t="inlineStr">
        <is>
          <t>CNAE</t>
        </is>
      </c>
      <c r="B7" s="4" t="inlineStr">
        <is>
          <t>2539-0/01</t>
        </is>
      </c>
    </row>
    <row r="8" ht="20" customHeight="1">
      <c r="A8" s="3" t="inlineStr">
        <is>
          <t>Grau de Risco</t>
        </is>
      </c>
      <c r="B8" s="4" t="inlineStr">
        <is>
          <t>3</t>
        </is>
      </c>
    </row>
    <row r="9" ht="20" customHeight="1">
      <c r="A9" s="3" t="inlineStr">
        <is>
          <t>Endereço</t>
        </is>
      </c>
      <c r="B9" s="4" t="inlineStr">
        <is>
          <t>Rua Industrial, 450 – Jd. das Indústrias</t>
        </is>
      </c>
    </row>
    <row r="10" ht="20" customHeight="1">
      <c r="A10" s="3" t="inlineStr">
        <is>
          <t>Cidade/UF</t>
        </is>
      </c>
      <c r="B10" s="4" t="inlineStr">
        <is>
          <t>São Paulo / SP</t>
        </is>
      </c>
    </row>
    <row r="11" ht="20" customHeight="1">
      <c r="A11" s="3" t="inlineStr">
        <is>
          <t>Regime Tributário</t>
        </is>
      </c>
      <c r="B11" s="4" t="inlineStr">
        <is>
          <t>Lucro Presumido</t>
        </is>
      </c>
    </row>
    <row r="12" ht="20" customHeight="1">
      <c r="A12" s="3" t="inlineStr">
        <is>
          <t>Data de Início do PPRA</t>
        </is>
      </c>
      <c r="B12" s="4" t="inlineStr">
        <is>
          <t>01/01/2025</t>
        </is>
      </c>
    </row>
    <row r="13" ht="20" customHeight="1">
      <c r="A13" s="3" t="inlineStr">
        <is>
          <t>Data de Revisão Prevista</t>
        </is>
      </c>
      <c r="B13" s="4" t="inlineStr">
        <is>
          <t>01/01/2026</t>
        </is>
      </c>
      <c r="C13" s="5" t="inlineStr">
        <is>
          <t>Revisão em dia?</t>
        </is>
      </c>
      <c r="D13" s="6">
        <f>IF(TODAY()&lt;=B13;"Em dia";"Vencida")</f>
        <v/>
      </c>
    </row>
    <row r="15">
      <c r="A15" s="2" t="inlineStr">
        <is>
          <t>BLOCO B – RESPONSÁVEIS</t>
        </is>
      </c>
    </row>
    <row r="16" ht="20" customHeight="1">
      <c r="A16" s="3" t="inlineStr">
        <is>
          <t>Responsável Técnico</t>
        </is>
      </c>
      <c r="B16" s="4" t="inlineStr">
        <is>
          <t>Eng. Ricardo Fonseca</t>
        </is>
      </c>
    </row>
    <row r="17" ht="20" customHeight="1">
      <c r="A17" s="3" t="inlineStr">
        <is>
          <t>Conselho / Registro</t>
        </is>
      </c>
      <c r="B17" s="4" t="inlineStr">
        <is>
          <t>CREA</t>
        </is>
      </c>
    </row>
    <row r="18" ht="20" customHeight="1">
      <c r="A18" s="3" t="inlineStr">
        <is>
          <t>Nº Registro</t>
        </is>
      </c>
      <c r="B18" s="4" t="inlineStr">
        <is>
          <t>5062897-8/SP</t>
        </is>
      </c>
    </row>
    <row r="19" ht="20" customHeight="1">
      <c r="A19" s="3" t="inlineStr">
        <is>
          <t>E-mail</t>
        </is>
      </c>
      <c r="B19" s="4" t="inlineStr">
        <is>
          <t>rfonseca@horizontemetal.com.br</t>
        </is>
      </c>
    </row>
    <row r="20" ht="20" customHeight="1">
      <c r="A20" s="3" t="inlineStr">
        <is>
          <t>Telefone</t>
        </is>
      </c>
      <c r="B20" s="4" t="inlineStr">
        <is>
          <t>(11) 99876-5432</t>
        </is>
      </c>
    </row>
    <row r="21" ht="20" customHeight="1">
      <c r="A21" s="3" t="inlineStr">
        <is>
          <t>Representante da Empresa</t>
        </is>
      </c>
      <c r="B21" s="4" t="inlineStr">
        <is>
          <t>Adriana Costa Mendes</t>
        </is>
      </c>
    </row>
    <row r="22" ht="20" customHeight="1">
      <c r="A22" s="3" t="inlineStr">
        <is>
          <t>Cargo</t>
        </is>
      </c>
      <c r="B22" s="4" t="inlineStr">
        <is>
          <t>Diretora de RH</t>
        </is>
      </c>
    </row>
    <row r="23" ht="20" customHeight="1">
      <c r="A23" s="3" t="inlineStr">
        <is>
          <t>CPF</t>
        </is>
      </c>
      <c r="B23" s="4" t="inlineStr">
        <is>
          <t>987.***.***-10</t>
        </is>
      </c>
    </row>
  </sheetData>
  <mergeCells count="3">
    <mergeCell ref="A1:D1"/>
    <mergeCell ref="A3:D3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16" customWidth="1" min="3" max="3"/>
    <col width="18" customWidth="1" min="4" max="4"/>
    <col width="22" customWidth="1" min="5" max="5"/>
    <col width="16" customWidth="1" min="6" max="6"/>
    <col width="16" customWidth="1" min="7" max="7"/>
    <col width="14" customWidth="1" min="8" max="8"/>
    <col width="14" customWidth="1" min="9" max="9"/>
    <col width="20" customWidth="1" min="10" max="10"/>
    <col width="22" customWidth="1" min="11" max="11"/>
    <col width="22" customWidth="1" min="12" max="12"/>
    <col width="12" customWidth="1" min="13" max="13"/>
    <col width="14" customWidth="1" min="14" max="14"/>
    <col width="12" customWidth="1" min="15" max="15"/>
    <col width="12" customWidth="1" min="16" max="16"/>
    <col width="10" customWidth="1" min="17" max="17"/>
    <col width="10" customWidth="1" min="18" max="18"/>
    <col width="14" customWidth="1" min="19" max="19"/>
    <col width="14" customWidth="1" min="20" max="20"/>
    <col width="16" customWidth="1" min="21" max="21"/>
    <col width="14" customWidth="1" min="22" max="22"/>
    <col width="28" customWidth="1" min="23" max="23"/>
    <col width="20" customWidth="1" min="24" max="24"/>
    <col width="14" customWidth="1" min="25" max="25"/>
    <col width="16" customWidth="1" min="26" max="26"/>
    <col width="16" customWidth="1" min="27" max="27"/>
    <col width="14" customWidth="1" min="28" max="28"/>
    <col width="28" customWidth="1" min="29" max="29"/>
  </cols>
  <sheetData>
    <row r="1" ht="34" customHeight="1">
      <c r="A1" s="1" t="inlineStr">
        <is>
          <t>INVENTÁRIO DE RISCOS AMBIENTAIS – PPRA</t>
        </is>
      </c>
    </row>
    <row r="2" ht="36" customHeight="1">
      <c r="A2" s="7" t="inlineStr">
        <is>
          <t>ID</t>
        </is>
      </c>
      <c r="B2" s="7" t="inlineStr">
        <is>
          <t>Unidade/Filial</t>
        </is>
      </c>
      <c r="C2" s="7" t="inlineStr">
        <is>
          <t>Setor</t>
        </is>
      </c>
      <c r="D2" s="7" t="inlineStr">
        <is>
          <t>Função</t>
        </is>
      </c>
      <c r="E2" s="7" t="inlineStr">
        <is>
          <t>Nome do Colaborador</t>
        </is>
      </c>
      <c r="F2" s="7" t="inlineStr">
        <is>
          <t>CPF (mascarado)</t>
        </is>
      </c>
      <c r="G2" s="7" t="inlineStr">
        <is>
          <t>Data da Avaliação</t>
        </is>
      </c>
      <c r="H2" s="7" t="inlineStr">
        <is>
          <t>Agente</t>
        </is>
      </c>
      <c r="I2" s="7" t="inlineStr">
        <is>
          <t>Tipo de Risco</t>
        </is>
      </c>
      <c r="J2" s="7" t="inlineStr">
        <is>
          <t>Fonte Geradora</t>
        </is>
      </c>
      <c r="K2" s="7" t="inlineStr">
        <is>
          <t>Trajetória/Propagação</t>
        </is>
      </c>
      <c r="L2" s="7" t="inlineStr">
        <is>
          <t>Possíveis Danos</t>
        </is>
      </c>
      <c r="M2" s="7" t="inlineStr">
        <is>
          <t>Expostos (Qtd.)</t>
        </is>
      </c>
      <c r="N2" s="7" t="inlineStr">
        <is>
          <t>LT / Referência</t>
        </is>
      </c>
      <c r="O2" s="7" t="inlineStr">
        <is>
          <t>Medição (Valor)</t>
        </is>
      </c>
      <c r="P2" s="7" t="inlineStr">
        <is>
          <t>Unid. Medida</t>
        </is>
      </c>
      <c r="Q2" s="7" t="inlineStr">
        <is>
          <t>EPI Atual</t>
        </is>
      </c>
      <c r="R2" s="7" t="inlineStr">
        <is>
          <t>EPC Atual</t>
        </is>
      </c>
      <c r="S2" s="7" t="inlineStr">
        <is>
          <t>Probabilidade (1-5)</t>
        </is>
      </c>
      <c r="T2" s="7" t="inlineStr">
        <is>
          <t>Severidade (1-5)</t>
        </is>
      </c>
      <c r="U2" s="7" t="inlineStr">
        <is>
          <t>Nível de Risco (PxS)</t>
        </is>
      </c>
      <c r="V2" s="7" t="inlineStr">
        <is>
          <t>Classificação</t>
        </is>
      </c>
      <c r="W2" s="7" t="inlineStr">
        <is>
          <t>Medidas de Controle</t>
        </is>
      </c>
      <c r="X2" s="7" t="inlineStr">
        <is>
          <t>Responsável</t>
        </is>
      </c>
      <c r="Y2" s="7" t="inlineStr">
        <is>
          <t>Prazo</t>
        </is>
      </c>
      <c r="Z2" s="7" t="inlineStr">
        <is>
          <t>Status</t>
        </is>
      </c>
      <c r="AA2" s="7" t="inlineStr">
        <is>
          <t>Custo Estimado (R$)</t>
        </is>
      </c>
      <c r="AB2" s="7" t="inlineStr">
        <is>
          <t>Prazo Vencido?</t>
        </is>
      </c>
      <c r="AC2" s="7" t="inlineStr">
        <is>
          <t>Observações / Evidências</t>
        </is>
      </c>
    </row>
    <row r="3" ht="22" customHeight="1">
      <c r="A3" s="8" t="n">
        <v>1</v>
      </c>
      <c r="B3" s="4" t="inlineStr">
        <is>
          <t>Matriz</t>
        </is>
      </c>
      <c r="C3" s="4" t="inlineStr">
        <is>
          <t>Produção</t>
        </is>
      </c>
      <c r="D3" s="4" t="inlineStr">
        <is>
          <t>Operador de Prensa</t>
        </is>
      </c>
      <c r="E3" s="4" t="inlineStr">
        <is>
          <t>João Vitor Almeida</t>
        </is>
      </c>
      <c r="F3" s="4" t="inlineStr">
        <is>
          <t>123.***.***-09</t>
        </is>
      </c>
      <c r="G3" s="4" t="inlineStr">
        <is>
          <t>05/02/2026</t>
        </is>
      </c>
      <c r="H3" s="4" t="inlineStr">
        <is>
          <t>Ruído</t>
        </is>
      </c>
      <c r="I3" s="4" t="inlineStr">
        <is>
          <t>Físico</t>
        </is>
      </c>
      <c r="J3" s="4" t="inlineStr">
        <is>
          <t>Prensa excêntrica 200t</t>
        </is>
      </c>
      <c r="K3" s="4" t="inlineStr">
        <is>
          <t>Aéreo – vibrações sonoras</t>
        </is>
      </c>
      <c r="L3" s="4" t="inlineStr">
        <is>
          <t>Perda auditiva induzida</t>
        </is>
      </c>
      <c r="M3" s="9" t="n">
        <v>6</v>
      </c>
      <c r="N3" s="4" t="inlineStr">
        <is>
          <t>NR-15 Anexo 1 / ACGIH</t>
        </is>
      </c>
      <c r="O3" s="9" t="n">
        <v>92</v>
      </c>
      <c r="P3" s="4" t="inlineStr">
        <is>
          <t>dB(A)</t>
        </is>
      </c>
      <c r="Q3" s="4" t="inlineStr">
        <is>
          <t>Sim</t>
        </is>
      </c>
      <c r="R3" s="4" t="inlineStr">
        <is>
          <t>Não</t>
        </is>
      </c>
      <c r="S3" s="9" t="n">
        <v>4</v>
      </c>
      <c r="T3" s="9" t="n">
        <v>3</v>
      </c>
      <c r="U3" s="10">
        <f>IF(OR(S3="";T3="");"";S3*T3)</f>
        <v/>
      </c>
      <c r="V3" s="10">
        <f>IF(U3="";"";IF(U3&lt;=4;"Baixo";IF(U3&lt;=9;"Médio";IF(U3&lt;=16;"Alto";"Crítico"))))</f>
        <v/>
      </c>
      <c r="W3" s="4" t="inlineStr">
        <is>
          <t>Substituir protetor auricular; instalar enclausuramento acústico</t>
        </is>
      </c>
      <c r="X3" s="4" t="inlineStr">
        <is>
          <t>Ricardo Fonseca</t>
        </is>
      </c>
      <c r="Y3" s="4" t="inlineStr">
        <is>
          <t>15/03/2026</t>
        </is>
      </c>
      <c r="Z3" s="4" t="inlineStr">
        <is>
          <t>Em andamento</t>
        </is>
      </c>
      <c r="AA3" s="11" t="n">
        <v>1200</v>
      </c>
      <c r="AB3" s="12">
        <f>IF(OR(Y3="";Z3="Concluído");"";IF(Y3&lt;TODAY();"Vencido";"No prazo"))</f>
        <v/>
      </c>
      <c r="AC3" s="4" t="inlineStr">
        <is>
          <t>Laudo acústico nº 045/2025</t>
        </is>
      </c>
    </row>
    <row r="4" ht="22" customHeight="1">
      <c r="A4" s="8" t="n">
        <v>2</v>
      </c>
      <c r="B4" s="4" t="inlineStr">
        <is>
          <t>Matriz</t>
        </is>
      </c>
      <c r="C4" s="4" t="inlineStr">
        <is>
          <t>Solda</t>
        </is>
      </c>
      <c r="D4" s="4" t="inlineStr">
        <is>
          <t>Soldador</t>
        </is>
      </c>
      <c r="E4" s="4" t="inlineStr">
        <is>
          <t>Carlos Henrique Souza</t>
        </is>
      </c>
      <c r="F4" s="4" t="inlineStr">
        <is>
          <t>456.***.***-12</t>
        </is>
      </c>
      <c r="G4" s="4" t="inlineStr">
        <is>
          <t>07/02/2026</t>
        </is>
      </c>
      <c r="H4" s="4" t="inlineStr">
        <is>
          <t>Fumos Metálicos</t>
        </is>
      </c>
      <c r="I4" s="4" t="inlineStr">
        <is>
          <t>Químico</t>
        </is>
      </c>
      <c r="J4" s="4" t="inlineStr">
        <is>
          <t>Solda MIG/MAG aço carbono</t>
        </is>
      </c>
      <c r="K4" s="4" t="inlineStr">
        <is>
          <t>Inalatório</t>
        </is>
      </c>
      <c r="L4" s="4" t="inlineStr">
        <is>
          <t>Intoxicação; doenças pulmonares</t>
        </is>
      </c>
      <c r="M4" s="9" t="n">
        <v>4</v>
      </c>
      <c r="N4" s="4" t="inlineStr">
        <is>
          <t>NR-15 Anexo 11 / ACGIH</t>
        </is>
      </c>
      <c r="O4" s="9" t="n">
        <v>3.2</v>
      </c>
      <c r="P4" s="4" t="inlineStr">
        <is>
          <t>mg/m³</t>
        </is>
      </c>
      <c r="Q4" s="4" t="inlineStr">
        <is>
          <t>Sim</t>
        </is>
      </c>
      <c r="R4" s="4" t="inlineStr">
        <is>
          <t>Não</t>
        </is>
      </c>
      <c r="S4" s="9" t="n">
        <v>3</v>
      </c>
      <c r="T4" s="9" t="n">
        <v>4</v>
      </c>
      <c r="U4" s="10">
        <f>IF(OR(S4="";T4="");"";S4*T4)</f>
        <v/>
      </c>
      <c r="V4" s="10">
        <f>IF(U4="";"";IF(U4&lt;=4;"Baixo";IF(U4&lt;=9;"Médio";IF(U4&lt;=16;"Alto";"Crítico"))))</f>
        <v/>
      </c>
      <c r="W4" s="4" t="inlineStr">
        <is>
          <t>Instalar exaustores localizados; EPI respiratório PFF2</t>
        </is>
      </c>
      <c r="X4" s="4" t="inlineStr">
        <is>
          <t>Adriana Mendes</t>
        </is>
      </c>
      <c r="Y4" s="4" t="inlineStr">
        <is>
          <t>30/03/2026</t>
        </is>
      </c>
      <c r="Z4" s="4" t="inlineStr">
        <is>
          <t>Aberto</t>
        </is>
      </c>
      <c r="AA4" s="11" t="n">
        <v>8500</v>
      </c>
      <c r="AB4" s="12">
        <f>IF(OR(Y4="";Z4="Concluído");"";IF(Y4&lt;TODAY();"Vencido";"No prazo"))</f>
        <v/>
      </c>
      <c r="AC4" s="4" t="inlineStr">
        <is>
          <t>Laudo químico nº 012/2026</t>
        </is>
      </c>
    </row>
    <row r="5" ht="22" customHeight="1">
      <c r="A5" s="8" t="n">
        <v>3</v>
      </c>
      <c r="B5" s="4" t="inlineStr">
        <is>
          <t>Filial Campinas</t>
        </is>
      </c>
      <c r="C5" s="4" t="inlineStr">
        <is>
          <t>Expedição</t>
        </is>
      </c>
      <c r="D5" s="4" t="inlineStr">
        <is>
          <t>Auxiliar de Expedição</t>
        </is>
      </c>
      <c r="E5" s="4" t="inlineStr">
        <is>
          <t>Mariana Oliveira</t>
        </is>
      </c>
      <c r="F5" s="4" t="inlineStr">
        <is>
          <t>789.***.***-33</t>
        </is>
      </c>
      <c r="G5" s="4" t="inlineStr">
        <is>
          <t>10/02/2026</t>
        </is>
      </c>
      <c r="H5" s="4" t="inlineStr">
        <is>
          <t>Ergonômico</t>
        </is>
      </c>
      <c r="I5" s="4" t="inlineStr">
        <is>
          <t>Ergonômico</t>
        </is>
      </c>
      <c r="J5" s="4" t="inlineStr">
        <is>
          <t>Levantamento manual de cargas</t>
        </is>
      </c>
      <c r="K5" s="4" t="inlineStr">
        <is>
          <t>Biomecânico</t>
        </is>
      </c>
      <c r="L5" s="4" t="inlineStr">
        <is>
          <t>LER/DORT; lombalgias</t>
        </is>
      </c>
      <c r="M5" s="9" t="n">
        <v>8</v>
      </c>
      <c r="N5" s="4" t="inlineStr">
        <is>
          <t>NR-17</t>
        </is>
      </c>
      <c r="O5" s="9" t="n">
        <v>25</v>
      </c>
      <c r="P5" s="4" t="inlineStr">
        <is>
          <t>kg</t>
        </is>
      </c>
      <c r="Q5" s="4" t="inlineStr">
        <is>
          <t>Sim</t>
        </is>
      </c>
      <c r="R5" s="4" t="inlineStr">
        <is>
          <t>Não</t>
        </is>
      </c>
      <c r="S5" s="9" t="n">
        <v>3</v>
      </c>
      <c r="T5" s="9" t="n">
        <v>3</v>
      </c>
      <c r="U5" s="10">
        <f>IF(OR(S5="";T5="");"";S5*T5)</f>
        <v/>
      </c>
      <c r="V5" s="10">
        <f>IF(U5="";"";IF(U5&lt;=4;"Baixo";IF(U5&lt;=9;"Médio";IF(U5&lt;=16;"Alto";"Crítico"))))</f>
        <v/>
      </c>
      <c r="W5" s="4" t="inlineStr">
        <is>
          <t>Treinamento NR-17; implantar empilhadeira elétrica</t>
        </is>
      </c>
      <c r="X5" s="4" t="inlineStr">
        <is>
          <t>Mariana Oliveira</t>
        </is>
      </c>
      <c r="Y5" s="4" t="inlineStr">
        <is>
          <t>30/04/2026</t>
        </is>
      </c>
      <c r="Z5" s="4" t="inlineStr">
        <is>
          <t>Aberto</t>
        </is>
      </c>
      <c r="AA5" s="11" t="n">
        <v>3200</v>
      </c>
      <c r="AB5" s="12">
        <f>IF(OR(Y5="";Z5="Concluído");"";IF(Y5&lt;TODAY();"Vencido";"No prazo"))</f>
        <v/>
      </c>
      <c r="AC5" s="4" t="inlineStr">
        <is>
          <t>AET elaborada em jan/2026</t>
        </is>
      </c>
    </row>
    <row r="6" ht="22" customHeight="1">
      <c r="A6" s="8" t="n">
        <v>4</v>
      </c>
      <c r="B6" s="4" t="inlineStr">
        <is>
          <t>Matriz</t>
        </is>
      </c>
      <c r="C6" s="4" t="inlineStr">
        <is>
          <t>Administrativo</t>
        </is>
      </c>
      <c r="D6" s="4" t="inlineStr">
        <is>
          <t>Analista Financeiro</t>
        </is>
      </c>
      <c r="E6" s="4" t="inlineStr">
        <is>
          <t>Fernanda Lima Carvalho</t>
        </is>
      </c>
      <c r="F6" s="4" t="inlineStr">
        <is>
          <t>321.***.***-55</t>
        </is>
      </c>
      <c r="G6" s="4" t="inlineStr">
        <is>
          <t>12/02/2026</t>
        </is>
      </c>
      <c r="H6" s="4" t="inlineStr">
        <is>
          <t>Iluminação Inadequada</t>
        </is>
      </c>
      <c r="I6" s="4" t="inlineStr">
        <is>
          <t>Ergonômico</t>
        </is>
      </c>
      <c r="J6" s="4" t="inlineStr">
        <is>
          <t>Bancadas sem iluminação natural</t>
        </is>
      </c>
      <c r="K6" s="4" t="inlineStr">
        <is>
          <t>Visual</t>
        </is>
      </c>
      <c r="L6" s="4" t="inlineStr">
        <is>
          <t>Fadiga ocular; cefaleia</t>
        </is>
      </c>
      <c r="M6" s="9" t="n">
        <v>12</v>
      </c>
      <c r="N6" s="4" t="inlineStr">
        <is>
          <t>NR-17 / NBR 5413</t>
        </is>
      </c>
      <c r="O6" s="9" t="n">
        <v>300</v>
      </c>
      <c r="P6" s="4" t="inlineStr">
        <is>
          <t>lux</t>
        </is>
      </c>
      <c r="Q6" s="4" t="inlineStr">
        <is>
          <t>Não</t>
        </is>
      </c>
      <c r="R6" s="4" t="inlineStr">
        <is>
          <t>Não</t>
        </is>
      </c>
      <c r="S6" s="9" t="n">
        <v>2</v>
      </c>
      <c r="T6" s="9" t="n">
        <v>2</v>
      </c>
      <c r="U6" s="10">
        <f>IF(OR(S6="";T6="");"";S6*T6)</f>
        <v/>
      </c>
      <c r="V6" s="10">
        <f>IF(U6="";"";IF(U6&lt;=4;"Baixo";IF(U6&lt;=9;"Médio";IF(U6&lt;=16;"Alto";"Crítico"))))</f>
        <v/>
      </c>
      <c r="W6" s="4" t="inlineStr">
        <is>
          <t>Instalar luminárias LED; reorganizar postos de trabalho</t>
        </is>
      </c>
      <c r="X6" s="4" t="inlineStr">
        <is>
          <t>Ricardo Fonseca</t>
        </is>
      </c>
      <c r="Y6" s="4" t="inlineStr">
        <is>
          <t>15/05/2026</t>
        </is>
      </c>
      <c r="Z6" s="4" t="inlineStr">
        <is>
          <t>Aberto</t>
        </is>
      </c>
      <c r="AA6" s="11" t="n">
        <v>950</v>
      </c>
      <c r="AB6" s="12">
        <f>IF(OR(Y6="";Z6="Concluído");"";IF(Y6&lt;TODAY();"Vencido";"No prazo"))</f>
        <v/>
      </c>
      <c r="AC6" s="4" t="inlineStr">
        <is>
          <t>Medição realizada às 14h</t>
        </is>
      </c>
    </row>
    <row r="7" ht="22" customHeight="1">
      <c r="A7" s="8" t="n">
        <v>5</v>
      </c>
      <c r="B7" s="4" t="inlineStr">
        <is>
          <t>Matriz</t>
        </is>
      </c>
      <c r="C7" s="4" t="inlineStr">
        <is>
          <t>Solda</t>
        </is>
      </c>
      <c r="D7" s="4" t="inlineStr">
        <is>
          <t>Soldador</t>
        </is>
      </c>
      <c r="E7" s="4" t="inlineStr">
        <is>
          <t>Marcos Antônio Pereira</t>
        </is>
      </c>
      <c r="F7" s="4" t="inlineStr">
        <is>
          <t>654.***.***-77</t>
        </is>
      </c>
      <c r="G7" s="4" t="inlineStr">
        <is>
          <t>07/02/2026</t>
        </is>
      </c>
      <c r="H7" s="4" t="inlineStr">
        <is>
          <t>Calor</t>
        </is>
      </c>
      <c r="I7" s="4" t="inlineStr">
        <is>
          <t>Físico</t>
        </is>
      </c>
      <c r="J7" s="4" t="inlineStr">
        <is>
          <t>Forno de tratamento térmico</t>
        </is>
      </c>
      <c r="K7" s="4" t="inlineStr">
        <is>
          <t>Radiante e convectivo</t>
        </is>
      </c>
      <c r="L7" s="4" t="inlineStr">
        <is>
          <t>Insolação; estresse térmico</t>
        </is>
      </c>
      <c r="M7" s="9" t="n">
        <v>4</v>
      </c>
      <c r="N7" s="4" t="inlineStr">
        <is>
          <t>NR-15 Anexo 3</t>
        </is>
      </c>
      <c r="O7" s="9" t="n">
        <v>34.5</v>
      </c>
      <c r="P7" s="4" t="inlineStr">
        <is>
          <t>°C (IBUTG)</t>
        </is>
      </c>
      <c r="Q7" s="4" t="inlineStr">
        <is>
          <t>Sim</t>
        </is>
      </c>
      <c r="R7" s="4" t="inlineStr">
        <is>
          <t>Sim</t>
        </is>
      </c>
      <c r="S7" s="9" t="n">
        <v>3</v>
      </c>
      <c r="T7" s="9" t="n">
        <v>4</v>
      </c>
      <c r="U7" s="10">
        <f>IF(OR(S7="";T7="");"";S7*T7)</f>
        <v/>
      </c>
      <c r="V7" s="10">
        <f>IF(U7="";"";IF(U7&lt;=4;"Baixo";IF(U7&lt;=9;"Médio";IF(U7&lt;=16;"Alto";"Crítico"))))</f>
        <v/>
      </c>
      <c r="W7" s="4" t="inlineStr">
        <is>
          <t>Manter EPC (ventilação); limite exposição 25 min/h</t>
        </is>
      </c>
      <c r="X7" s="4" t="inlineStr">
        <is>
          <t>Ricardo Fonseca</t>
        </is>
      </c>
      <c r="Y7" s="4" t="inlineStr">
        <is>
          <t>31/03/2026</t>
        </is>
      </c>
      <c r="Z7" s="4" t="inlineStr">
        <is>
          <t>Em andamento</t>
        </is>
      </c>
      <c r="AA7" s="11" t="n">
        <v>4800</v>
      </c>
      <c r="AB7" s="12">
        <f>IF(OR(Y7="";Z7="Concluído");"";IF(Y7&lt;TODAY();"Vencido";"No prazo"))</f>
        <v/>
      </c>
      <c r="AC7" s="4" t="inlineStr">
        <is>
          <t>Monitoramento contínuo com IBUTG</t>
        </is>
      </c>
    </row>
    <row r="8" ht="22" customHeight="1">
      <c r="A8" s="8" t="n">
        <v>6</v>
      </c>
      <c r="B8" s="4" t="inlineStr">
        <is>
          <t>Filial Campinas</t>
        </is>
      </c>
      <c r="C8" s="4" t="inlineStr">
        <is>
          <t>Almoxarifado</t>
        </is>
      </c>
      <c r="D8" s="4" t="inlineStr">
        <is>
          <t>Almoxarife</t>
        </is>
      </c>
      <c r="E8" s="4" t="inlineStr">
        <is>
          <t>Tatiane Rodrigues</t>
        </is>
      </c>
      <c r="F8" s="4" t="inlineStr">
        <is>
          <t>159.***.***-88</t>
        </is>
      </c>
      <c r="G8" s="4" t="inlineStr">
        <is>
          <t>14/02/2026</t>
        </is>
      </c>
      <c r="H8" s="4" t="inlineStr">
        <is>
          <t>Poeira Mineral</t>
        </is>
      </c>
      <c r="I8" s="4" t="inlineStr">
        <is>
          <t>Químico</t>
        </is>
      </c>
      <c r="J8" s="4" t="inlineStr">
        <is>
          <t>Lixamento de peças fundidas</t>
        </is>
      </c>
      <c r="K8" s="4" t="inlineStr">
        <is>
          <t>Inalatório</t>
        </is>
      </c>
      <c r="L8" s="4" t="inlineStr">
        <is>
          <t>Pneumoconiose; silicose</t>
        </is>
      </c>
      <c r="M8" s="9" t="n">
        <v>3</v>
      </c>
      <c r="N8" s="4" t="inlineStr">
        <is>
          <t>NR-15 Anexo 12 / ACGIH</t>
        </is>
      </c>
      <c r="O8" s="9" t="n">
        <v>1.8</v>
      </c>
      <c r="P8" s="4" t="inlineStr">
        <is>
          <t>mg/m³</t>
        </is>
      </c>
      <c r="Q8" s="4" t="inlineStr">
        <is>
          <t>Sim</t>
        </is>
      </c>
      <c r="R8" s="4" t="inlineStr">
        <is>
          <t>Não</t>
        </is>
      </c>
      <c r="S8" s="9" t="n">
        <v>3</v>
      </c>
      <c r="T8" s="9" t="n">
        <v>5</v>
      </c>
      <c r="U8" s="10">
        <f>IF(OR(S8="";T8="");"";S8*T8)</f>
        <v/>
      </c>
      <c r="V8" s="10">
        <f>IF(U8="";"";IF(U8&lt;=4;"Baixo";IF(U8&lt;=9;"Médio";IF(U8&lt;=16;"Alto";"Crítico"))))</f>
        <v/>
      </c>
      <c r="W8" s="4" t="inlineStr">
        <is>
          <t>Umidificação; câmara de jato fechado; EPI PFF3</t>
        </is>
      </c>
      <c r="X8" s="4" t="inlineStr">
        <is>
          <t>Adriana Mendes</t>
        </is>
      </c>
      <c r="Y8" s="4" t="inlineStr">
        <is>
          <t>10/03/2026</t>
        </is>
      </c>
      <c r="Z8" s="4" t="inlineStr">
        <is>
          <t>Aberto</t>
        </is>
      </c>
      <c r="AA8" s="11" t="n">
        <v>6200</v>
      </c>
      <c r="AB8" s="12">
        <f>IF(OR(Y8="";Z8="Concluído");"";IF(Y8&lt;TODAY();"Vencido";"No prazo"))</f>
        <v/>
      </c>
      <c r="AC8" s="4" t="inlineStr">
        <is>
          <t>Laudo de poeiras nº 007/2026</t>
        </is>
      </c>
    </row>
    <row r="9" ht="22" customHeight="1">
      <c r="A9" s="8" t="n">
        <v>7</v>
      </c>
      <c r="B9" s="4" t="inlineStr">
        <is>
          <t>Matriz</t>
        </is>
      </c>
      <c r="C9" s="4" t="inlineStr">
        <is>
          <t>Manutenção</t>
        </is>
      </c>
      <c r="D9" s="4" t="inlineStr">
        <is>
          <t>Eletricista</t>
        </is>
      </c>
      <c r="E9" s="4" t="inlineStr">
        <is>
          <t>Paulo Sérgio Nunes</t>
        </is>
      </c>
      <c r="F9" s="4" t="inlineStr">
        <is>
          <t>753.***.***-21</t>
        </is>
      </c>
      <c r="G9" s="4" t="inlineStr">
        <is>
          <t>18/02/2026</t>
        </is>
      </c>
      <c r="H9" s="4" t="inlineStr">
        <is>
          <t>Eletricidade</t>
        </is>
      </c>
      <c r="I9" s="4" t="inlineStr">
        <is>
          <t>Acidentes</t>
        </is>
      </c>
      <c r="J9" s="4" t="inlineStr">
        <is>
          <t>Quadros elétricos de média tensão</t>
        </is>
      </c>
      <c r="K9" s="4" t="inlineStr">
        <is>
          <t>Contato direto/indireto</t>
        </is>
      </c>
      <c r="L9" s="4" t="inlineStr">
        <is>
          <t>Choque elétrico; queimaduras; morte</t>
        </is>
      </c>
      <c r="M9" s="9" t="n">
        <v>2</v>
      </c>
      <c r="N9" s="4" t="inlineStr">
        <is>
          <t>NR-10 / NR-12</t>
        </is>
      </c>
      <c r="O9" s="9" t="n">
        <v>0</v>
      </c>
      <c r="P9" s="4" t="inlineStr">
        <is>
          <t>—</t>
        </is>
      </c>
      <c r="Q9" s="4" t="inlineStr">
        <is>
          <t>Sim</t>
        </is>
      </c>
      <c r="R9" s="4" t="inlineStr">
        <is>
          <t>Sim</t>
        </is>
      </c>
      <c r="S9" s="9" t="n">
        <v>2</v>
      </c>
      <c r="T9" s="9" t="n">
        <v>5</v>
      </c>
      <c r="U9" s="10">
        <f>IF(OR(S9="";T9="");"";S9*T9)</f>
        <v/>
      </c>
      <c r="V9" s="10">
        <f>IF(U9="";"";IF(U9&lt;=4;"Baixo";IF(U9&lt;=9;"Médio";IF(U9&lt;=16;"Alto";"Crítico"))))</f>
        <v/>
      </c>
      <c r="W9" s="4" t="inlineStr">
        <is>
          <t>Treinamento NR-10; sinalização de segurança; bloqueio LOTO</t>
        </is>
      </c>
      <c r="X9" s="4" t="inlineStr">
        <is>
          <t>Ricardo Fonseca</t>
        </is>
      </c>
      <c r="Y9" s="4" t="inlineStr">
        <is>
          <t>01/06/2026</t>
        </is>
      </c>
      <c r="Z9" s="4" t="inlineStr">
        <is>
          <t>Aberto</t>
        </is>
      </c>
      <c r="AA9" s="11" t="n">
        <v>2100</v>
      </c>
      <c r="AB9" s="12">
        <f>IF(OR(Y9="";Z9="Concluído");"";IF(Y9&lt;TODAY();"Vencido";"No prazo"))</f>
        <v/>
      </c>
      <c r="AC9" s="4" t="inlineStr">
        <is>
          <t>Certificado NR-10 a vencer em mai/2026</t>
        </is>
      </c>
    </row>
    <row r="10" ht="22" customHeight="1">
      <c r="A10" s="8" t="n">
        <v>8</v>
      </c>
      <c r="B10" s="4" t="inlineStr">
        <is>
          <t>Filial Campinas</t>
        </is>
      </c>
      <c r="C10" s="4" t="inlineStr">
        <is>
          <t>Produção</t>
        </is>
      </c>
      <c r="D10" s="4" t="inlineStr">
        <is>
          <t>Operador CNC</t>
        </is>
      </c>
      <c r="E10" s="4" t="inlineStr">
        <is>
          <t>Beatriz Nascimento</t>
        </is>
      </c>
      <c r="F10" s="4" t="inlineStr">
        <is>
          <t>852.***.***-44</t>
        </is>
      </c>
      <c r="G10" s="4" t="inlineStr">
        <is>
          <t>20/02/2026</t>
        </is>
      </c>
      <c r="H10" s="4" t="inlineStr">
        <is>
          <t>Vibração Mão-braço</t>
        </is>
      </c>
      <c r="I10" s="4" t="inlineStr">
        <is>
          <t>Físico</t>
        </is>
      </c>
      <c r="J10" s="4" t="inlineStr">
        <is>
          <t>Retífica angular portátil</t>
        </is>
      </c>
      <c r="K10" s="4" t="inlineStr">
        <is>
          <t>Transmissão mecânica</t>
        </is>
      </c>
      <c r="L10" s="4" t="inlineStr">
        <is>
          <t>Síndrome do dedo branco; tendinite</t>
        </is>
      </c>
      <c r="M10" s="9" t="n">
        <v>5</v>
      </c>
      <c r="N10" s="4" t="inlineStr">
        <is>
          <t>NR-15 Anexo 8 / ISO 5349</t>
        </is>
      </c>
      <c r="O10" s="9" t="n">
        <v>7.2</v>
      </c>
      <c r="P10" s="4" t="inlineStr">
        <is>
          <t>m/s²</t>
        </is>
      </c>
      <c r="Q10" s="4" t="inlineStr">
        <is>
          <t>Sim</t>
        </is>
      </c>
      <c r="R10" s="4" t="inlineStr">
        <is>
          <t>Não</t>
        </is>
      </c>
      <c r="S10" s="9" t="n">
        <v>3</v>
      </c>
      <c r="T10" s="9" t="n">
        <v>3</v>
      </c>
      <c r="U10" s="10">
        <f>IF(OR(S10="";T10="");"";S10*T10)</f>
        <v/>
      </c>
      <c r="V10" s="10">
        <f>IF(U10="";"";IF(U10&lt;=4;"Baixo";IF(U10&lt;=9;"Médio";IF(U10&lt;=16;"Alto";"Crítico"))))</f>
        <v/>
      </c>
      <c r="W10" s="4" t="inlineStr">
        <is>
          <t>Rodízio de funções; luvas anti-vibração; manutenção preventiva</t>
        </is>
      </c>
      <c r="X10" s="4" t="inlineStr">
        <is>
          <t>Adriana Mendes</t>
        </is>
      </c>
      <c r="Y10" s="4" t="inlineStr">
        <is>
          <t>30/06/2026</t>
        </is>
      </c>
      <c r="Z10" s="4" t="inlineStr">
        <is>
          <t>Aberto</t>
        </is>
      </c>
      <c r="AA10" s="11" t="n">
        <v>1750</v>
      </c>
      <c r="AB10" s="12">
        <f>IF(OR(Y10="";Z10="Concluído");"";IF(Y10&lt;TODAY();"Vencido";"No prazo"))</f>
        <v/>
      </c>
      <c r="AC10" s="4" t="inlineStr">
        <is>
          <t>Medição vibração realizada 19/02/2026</t>
        </is>
      </c>
    </row>
    <row r="11" ht="22" customHeight="1">
      <c r="A11" s="8" t="n">
        <v>9</v>
      </c>
      <c r="B11" s="4" t="inlineStr">
        <is>
          <t>Matriz</t>
        </is>
      </c>
      <c r="C11" s="4" t="inlineStr">
        <is>
          <t>Produção</t>
        </is>
      </c>
      <c r="D11" s="4" t="inlineStr">
        <is>
          <t>Operador de Torno</t>
        </is>
      </c>
      <c r="E11" s="4" t="inlineStr">
        <is>
          <t>Rafael Costa Lima</t>
        </is>
      </c>
      <c r="F11" s="4" t="inlineStr">
        <is>
          <t>951.***.***-66</t>
        </is>
      </c>
      <c r="G11" s="4" t="inlineStr">
        <is>
          <t>22/02/2026</t>
        </is>
      </c>
      <c r="H11" s="4" t="inlineStr">
        <is>
          <t>Fluidos de Corte</t>
        </is>
      </c>
      <c r="I11" s="4" t="inlineStr">
        <is>
          <t>Químico</t>
        </is>
      </c>
      <c r="J11" s="4" t="inlineStr">
        <is>
          <t>Torno CNC com fluido solúvel</t>
        </is>
      </c>
      <c r="K11" s="4" t="inlineStr">
        <is>
          <t>Inalatório/Contato dérmico</t>
        </is>
      </c>
      <c r="L11" s="4" t="inlineStr">
        <is>
          <t>Dermatite; problemas respiratórios</t>
        </is>
      </c>
      <c r="M11" s="9" t="n">
        <v>7</v>
      </c>
      <c r="N11" s="4" t="inlineStr">
        <is>
          <t>ACGIH / NR-15</t>
        </is>
      </c>
      <c r="O11" s="9" t="n">
        <v>0.8</v>
      </c>
      <c r="P11" s="4" t="inlineStr">
        <is>
          <t>mg/m³</t>
        </is>
      </c>
      <c r="Q11" s="4" t="inlineStr">
        <is>
          <t>Sim</t>
        </is>
      </c>
      <c r="R11" s="4" t="inlineStr">
        <is>
          <t>Sim</t>
        </is>
      </c>
      <c r="S11" s="9" t="n">
        <v>2</v>
      </c>
      <c r="T11" s="9" t="n">
        <v>3</v>
      </c>
      <c r="U11" s="10">
        <f>IF(OR(S11="";T11="");"";S11*T11)</f>
        <v/>
      </c>
      <c r="V11" s="10">
        <f>IF(U11="";"";IF(U11&lt;=4;"Baixo";IF(U11&lt;=9;"Médio";IF(U11&lt;=16;"Alto";"Crítico"))))</f>
        <v/>
      </c>
      <c r="W11" s="4" t="inlineStr">
        <is>
          <t>Trocar fluido; instalar névoa lipídica; EPI luvas nitrílicas</t>
        </is>
      </c>
      <c r="X11" s="4" t="inlineStr">
        <is>
          <t>Ricardo Fonseca</t>
        </is>
      </c>
      <c r="Y11" s="4" t="inlineStr">
        <is>
          <t>31/07/2026</t>
        </is>
      </c>
      <c r="Z11" s="4" t="inlineStr">
        <is>
          <t>Concluído</t>
        </is>
      </c>
      <c r="AA11" s="11" t="n">
        <v>680</v>
      </c>
      <c r="AB11" s="12">
        <f>IF(OR(Y11="";Z11="Concluído");"";IF(Y11&lt;TODAY();"Vencido";"No prazo"))</f>
        <v/>
      </c>
      <c r="AC11" s="4" t="inlineStr">
        <is>
          <t>Certificado de descarte de fluido anexo</t>
        </is>
      </c>
    </row>
    <row r="12" ht="22" customHeight="1">
      <c r="A12" s="13" t="inlineStr">
        <is>
          <t>TOTAIS</t>
        </is>
      </c>
      <c r="M12" s="13">
        <f>SUM(M3:M11)</f>
        <v/>
      </c>
      <c r="U12" s="14" t="inlineStr">
        <is>
          <t>Nº Críticos:</t>
        </is>
      </c>
      <c r="V12" s="15">
        <f>COUNTIF(V3:V11;"Crítico")</f>
        <v/>
      </c>
      <c r="AA12" s="16">
        <f>SUM(AA3:AA11)</f>
        <v/>
      </c>
    </row>
  </sheetData>
  <mergeCells count="1">
    <mergeCell ref="A1:AB1"/>
  </mergeCells>
  <conditionalFormatting sqref="V3:V11">
    <cfRule type="expression" priority="1" dxfId="0" stopIfTrue="1">
      <formula>V3="Crítico"</formula>
    </cfRule>
    <cfRule type="expression" priority="2" dxfId="1" stopIfTrue="1">
      <formula>V3="Alto"</formula>
    </cfRule>
  </conditionalFormatting>
  <conditionalFormatting sqref="Z3:Z11">
    <cfRule type="expression" priority="3" dxfId="2" stopIfTrue="1">
      <formula>Z3="Concluído"</formula>
    </cfRule>
  </conditionalFormatting>
  <conditionalFormatting sqref="AB3:AB11">
    <cfRule type="expression" priority="4" dxfId="0" stopIfTrue="1">
      <formula>AB3="Vencido"</formula>
    </cfRule>
    <cfRule type="expression" priority="5" dxfId="2" stopIfTrue="1">
      <formula>AB3="No prazo"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I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6" customHeight="1">
      <c r="B1" s="1" t="inlineStr">
        <is>
          <t>DASHBOARD – PPRA | INDICADORES DE RISCOS AMBIENTAIS</t>
        </is>
      </c>
    </row>
    <row r="3">
      <c r="B3" s="17" t="inlineStr">
        <is>
          <t>INDICADORES-CHAVE</t>
        </is>
      </c>
      <c r="E3" s="17" t="inlineStr">
        <is>
          <t>CLASSIFICAÇÃO DOS RISCOS</t>
        </is>
      </c>
      <c r="H3" s="17" t="inlineStr">
        <is>
          <t>TIPO DE RISCO</t>
        </is>
      </c>
    </row>
    <row r="4" ht="22" customHeight="1">
      <c r="B4" s="3" t="inlineStr">
        <is>
          <t>Total de Riscos Mapeados</t>
        </is>
      </c>
      <c r="C4" s="6">
        <f>COUNTA(Inventário_Riscos!A3:A11)</f>
        <v/>
      </c>
      <c r="E4" s="5" t="inlineStr">
        <is>
          <t>Baixo</t>
        </is>
      </c>
      <c r="F4" s="6">
        <f>COUNTIF(Inventário_Riscos!V3:V11;"Baixo")</f>
        <v/>
      </c>
      <c r="H4" s="5" t="inlineStr">
        <is>
          <t>Físico</t>
        </is>
      </c>
      <c r="I4" s="6">
        <f>COUNTIF(Inventário_Riscos!I3:I11;"Físico")</f>
        <v/>
      </c>
    </row>
    <row r="5" ht="22" customHeight="1">
      <c r="B5" s="18" t="inlineStr">
        <is>
          <t>Total de Expostos</t>
        </is>
      </c>
      <c r="C5" s="6">
        <f>SUM(Inventário_Riscos!M3:M11)</f>
        <v/>
      </c>
      <c r="E5" s="5" t="inlineStr">
        <is>
          <t>Médio</t>
        </is>
      </c>
      <c r="F5" s="6">
        <f>COUNTIF(Inventário_Riscos!V3:V11;"Médio")</f>
        <v/>
      </c>
      <c r="H5" s="5" t="inlineStr">
        <is>
          <t>Químico</t>
        </is>
      </c>
      <c r="I5" s="6">
        <f>COUNTIF(Inventário_Riscos!I3:I11;"Químico")</f>
        <v/>
      </c>
    </row>
    <row r="6" ht="22" customHeight="1">
      <c r="B6" s="3" t="inlineStr">
        <is>
          <t>Custo Total Estimado (R$)</t>
        </is>
      </c>
      <c r="C6" s="19">
        <f>SUM(Inventário_Riscos!AA3:AA11)</f>
        <v/>
      </c>
      <c r="E6" s="5" t="inlineStr">
        <is>
          <t>Alto</t>
        </is>
      </c>
      <c r="F6" s="6">
        <f>COUNTIF(Inventário_Riscos!V3:V11;"Alto")</f>
        <v/>
      </c>
      <c r="H6" s="5" t="inlineStr">
        <is>
          <t>Biológico</t>
        </is>
      </c>
      <c r="I6" s="6">
        <f>COUNTIF(Inventário_Riscos!I3:I11;"Biológico")</f>
        <v/>
      </c>
    </row>
    <row r="7" ht="22" customHeight="1">
      <c r="B7" s="18" t="inlineStr">
        <is>
          <t>Riscos Críticos</t>
        </is>
      </c>
      <c r="C7" s="20">
        <f>COUNTIF(Inventário_Riscos!V3:V11;"Crítico")</f>
        <v/>
      </c>
      <c r="E7" s="5" t="inlineStr">
        <is>
          <t>Crítico</t>
        </is>
      </c>
      <c r="F7" s="6">
        <f>COUNTIF(Inventário_Riscos!V3:V11;"Crítico")</f>
        <v/>
      </c>
      <c r="H7" s="5" t="inlineStr">
        <is>
          <t>Ergonômico</t>
        </is>
      </c>
      <c r="I7" s="6">
        <f>COUNTIF(Inventário_Riscos!I3:I11;"Ergonômico")</f>
        <v/>
      </c>
    </row>
    <row r="8" ht="22" customHeight="1">
      <c r="B8" s="3" t="inlineStr">
        <is>
          <t>Riscos Altos</t>
        </is>
      </c>
      <c r="C8" s="21">
        <f>COUNTIF(Inventário_Riscos!V3:V11;"Alto")</f>
        <v/>
      </c>
      <c r="H8" s="5" t="inlineStr">
        <is>
          <t>Acidentes</t>
        </is>
      </c>
      <c r="I8" s="6">
        <f>COUNTIF(Inventário_Riscos!I3:I11;"Acidentes")</f>
        <v/>
      </c>
    </row>
    <row r="9" ht="22" customHeight="1">
      <c r="B9" s="18" t="inlineStr">
        <is>
          <t>Riscos Médios</t>
        </is>
      </c>
      <c r="C9" s="6">
        <f>COUNTIF(Inventário_Riscos!V3:V11;"Médio")</f>
        <v/>
      </c>
      <c r="E9" s="17" t="inlineStr">
        <is>
          <t>STATUS DAS AÇÕES</t>
        </is>
      </c>
      <c r="H9" s="17" t="inlineStr">
        <is>
          <t>CUSTO POR TIPO (R$)</t>
        </is>
      </c>
    </row>
    <row r="10" ht="22" customHeight="1">
      <c r="B10" s="3" t="inlineStr">
        <is>
          <t>Riscos Baixos</t>
        </is>
      </c>
      <c r="C10" s="6">
        <f>COUNTIF(Inventário_Riscos!V3:V11;"Baixo")</f>
        <v/>
      </c>
      <c r="E10" s="5" t="inlineStr">
        <is>
          <t>Aberto</t>
        </is>
      </c>
      <c r="F10" s="6">
        <f>COUNTIF(Inventário_Riscos!Z3:Z11;"Aberto")</f>
        <v/>
      </c>
      <c r="H10" s="5" t="inlineStr">
        <is>
          <t>Físico</t>
        </is>
      </c>
      <c r="I10" s="22">
        <f>SUMIF(Inventário_Riscos!I3:I11;"Físico";Inventário_Riscos!AA3:AA11)</f>
        <v/>
      </c>
    </row>
    <row r="11" ht="22" customHeight="1">
      <c r="B11" s="18" t="inlineStr">
        <is>
          <t>Ações Concluídas</t>
        </is>
      </c>
      <c r="C11" s="23">
        <f>COUNTIF(Inventário_Riscos!Z3:Z11;"Concluído")</f>
        <v/>
      </c>
      <c r="E11" s="5" t="inlineStr">
        <is>
          <t>Em andamento</t>
        </is>
      </c>
      <c r="F11" s="6">
        <f>COUNTIF(Inventário_Riscos!Z3:Z11;"Em andamento")</f>
        <v/>
      </c>
      <c r="H11" s="5" t="inlineStr">
        <is>
          <t>Químico</t>
        </is>
      </c>
      <c r="I11" s="22">
        <f>SUMIF(Inventário_Riscos!I3:I11;"Químico";Inventário_Riscos!AA3:AA11)</f>
        <v/>
      </c>
    </row>
    <row r="12" ht="22" customHeight="1">
      <c r="B12" s="3" t="inlineStr">
        <is>
          <t>Ações Em Andamento</t>
        </is>
      </c>
      <c r="C12" s="6">
        <f>COUNTIF(Inventário_Riscos!Z3:Z11;"Em andamento")</f>
        <v/>
      </c>
      <c r="E12" s="5" t="inlineStr">
        <is>
          <t>Concluído</t>
        </is>
      </c>
      <c r="F12" s="6">
        <f>COUNTIF(Inventário_Riscos!Z3:Z11;"Concluído")</f>
        <v/>
      </c>
      <c r="H12" s="5" t="inlineStr">
        <is>
          <t>Ergonômico</t>
        </is>
      </c>
      <c r="I12" s="22">
        <f>SUMIF(Inventário_Riscos!I3:I11;"Ergonômico";Inventário_Riscos!AA3:AA11)</f>
        <v/>
      </c>
    </row>
    <row r="13" ht="22" customHeight="1">
      <c r="B13" s="18" t="inlineStr">
        <is>
          <t>Ações Abertas</t>
        </is>
      </c>
      <c r="C13" s="6">
        <f>COUNTIF(Inventário_Riscos!Z3:Z11;"Aberto")</f>
        <v/>
      </c>
      <c r="H13" s="5" t="inlineStr">
        <is>
          <t>Acidentes</t>
        </is>
      </c>
      <c r="I13" s="22">
        <f>SUMIF(Inventário_Riscos!I3:I11;"Acidentes";Inventário_Riscos!AA3:AA11)</f>
        <v/>
      </c>
    </row>
    <row r="14" ht="22" customHeight="1">
      <c r="B14" s="3" t="inlineStr">
        <is>
          <t>Prazos Vencidos</t>
        </is>
      </c>
      <c r="C14" s="20">
        <f>COUNTIF(Inventário_Riscos!AB3:AB11;"Vencido")</f>
        <v/>
      </c>
    </row>
    <row r="15" ht="22" customHeight="1">
      <c r="B15" s="18" t="inlineStr">
        <is>
          <t>Média Nível de Risco (PxS)</t>
        </is>
      </c>
      <c r="C15" s="24">
        <f>IFERROR(AVERAGEIF(Inventário_Riscos!U3:U11;"&gt;0");0)</f>
        <v/>
      </c>
    </row>
    <row r="17" ht="20" customHeight="1"/>
  </sheetData>
  <mergeCells count="6">
    <mergeCell ref="B1:I1"/>
    <mergeCell ref="B3:C3"/>
    <mergeCell ref="E3:F3"/>
    <mergeCell ref="H3:I3"/>
    <mergeCell ref="E9:F9"/>
    <mergeCell ref="H9:I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</cols>
  <sheetData>
    <row r="1" ht="34" customHeight="1">
      <c r="B1" s="1" t="inlineStr">
        <is>
          <t>INSTRUÇÕES DE USO – MODELO PPRA</t>
        </is>
      </c>
    </row>
    <row r="2" ht="22" customHeight="1">
      <c r="B2" s="7" t="inlineStr">
        <is>
          <t>ABA / COLUNA</t>
        </is>
      </c>
      <c r="C2" s="7" t="inlineStr">
        <is>
          <t>DESCRIÇÃO / ORIENTAÇÃO</t>
        </is>
      </c>
    </row>
    <row r="3" ht="42" customHeight="1">
      <c r="B3" s="17" t="inlineStr">
        <is>
          <t>ABA</t>
        </is>
      </c>
      <c r="C3" s="25" t="inlineStr">
        <is>
          <t>DESCRIÇÃO</t>
        </is>
      </c>
    </row>
    <row r="4" ht="42" customHeight="1">
      <c r="B4" s="26" t="inlineStr">
        <is>
          <t>Cadastro_Empresa</t>
        </is>
      </c>
      <c r="C4" s="27" t="inlineStr">
        <is>
          <t>Preencha os campos amarelos com os dados da empresa (Bloco A) e dos responsáveis técnicos (Bloco B). A célula 'Revisão em dia?' calcula automaticamente se a data de revisão do PPRA já venceu.</t>
        </is>
      </c>
    </row>
    <row r="5" ht="42" customHeight="1">
      <c r="B5" s="10" t="inlineStr">
        <is>
          <t>Inventário_Riscos</t>
        </is>
      </c>
      <c r="C5" s="28" t="inlineStr">
        <is>
          <t>Tabela principal do PPRA. Preencha as colunas amarelas com os dados de cada risco identificado. As colunas 'Nível de Risco (PxS)' e 'Classificação' são calculadas automaticamente. A coluna 'Prazo Vencido?' indica se o prazo da ação de controle expirou. A formatação condicional destaca riscos Críticos (vermelho), Altos (laranja) e Concluídos (verde).</t>
        </is>
      </c>
    </row>
    <row r="6" ht="42" customHeight="1">
      <c r="B6" s="26" t="inlineStr">
        <is>
          <t>Dashboard</t>
        </is>
      </c>
      <c r="C6" s="27" t="inlineStr">
        <is>
          <t>Painel de indicadores gerado automaticamente a partir do Inventário_Riscos. Exibe KPIs, gráficos de classificação de riscos, status das ações e custos estimados por tipo. Não altere as fórmulas desta aba.</t>
        </is>
      </c>
    </row>
    <row r="7" ht="42" customHeight="1">
      <c r="B7" s="17" t="inlineStr">
        <is>
          <t>COLUNA</t>
        </is>
      </c>
      <c r="C7" s="25" t="inlineStr">
        <is>
          <t>ORIENTAÇÃO DE PREENCHIMENTO</t>
        </is>
      </c>
    </row>
    <row r="8" ht="42" customHeight="1">
      <c r="B8" s="26" t="inlineStr">
        <is>
          <t>Probabilidade (1-5)</t>
        </is>
      </c>
      <c r="C8" s="27" t="inlineStr">
        <is>
          <t>1=Improvável | 2=Pouco provável | 3=Moderado | 4=Provável | 5=Muito provável</t>
        </is>
      </c>
    </row>
    <row r="9" ht="42" customHeight="1">
      <c r="B9" s="10" t="inlineStr">
        <is>
          <t>Severidade (1-5)</t>
        </is>
      </c>
      <c r="C9" s="28" t="inlineStr">
        <is>
          <t>1=Insignificante | 2=Menor | 3=Moderada | 4=Grave | 5=Catastrófica</t>
        </is>
      </c>
    </row>
    <row r="10" ht="42" customHeight="1">
      <c r="B10" s="26" t="inlineStr">
        <is>
          <t>Nível de Risco (PxS)</t>
        </is>
      </c>
      <c r="C10" s="27" t="inlineStr">
        <is>
          <t>Calculado: Probabilidade × Severidade. Faixas: 1–4 Baixo | 5–9 Médio | 10–16 Alto | &gt;16 Crítico</t>
        </is>
      </c>
    </row>
    <row r="11" ht="42" customHeight="1">
      <c r="B11" s="10" t="inlineStr">
        <is>
          <t>EPI / EPC</t>
        </is>
      </c>
      <c r="C11" s="28" t="inlineStr">
        <is>
          <t>Informe 'Sim' se o controle já está implantado, 'Não' se ainda não. Use o campo 'Medidas de Controle Recomendadas' para descrever as ações necessárias.</t>
        </is>
      </c>
    </row>
    <row r="12" ht="42" customHeight="1">
      <c r="B12" s="26" t="inlineStr">
        <is>
          <t>Status</t>
        </is>
      </c>
      <c r="C12" s="27" t="inlineStr">
        <is>
          <t>Aberto = ação não iniciada | Em andamento = em implantação | Concluído = ação finalizada e verificada</t>
        </is>
      </c>
    </row>
    <row r="13" ht="42" customHeight="1">
      <c r="B13" s="10" t="inlineStr">
        <is>
          <t>Custo Estimado (R$)</t>
        </is>
      </c>
      <c r="C13" s="28" t="inlineStr">
        <is>
          <t>Valor estimado para implantação da medida de controle recomendada. Utilize ponto (.) como separador decimal.</t>
        </is>
      </c>
    </row>
    <row r="14" ht="42" customHeight="1">
      <c r="B14" s="26" t="inlineStr">
        <is>
          <t>Observações / Evidências</t>
        </is>
      </c>
      <c r="C14" s="27" t="inlineStr">
        <is>
          <t>Registre nº de laudos, fotos, certificados de calibração, relatórios de medição ou referências normativas.</t>
        </is>
      </c>
    </row>
    <row r="15" ht="42" customHeight="1">
      <c r="B15" s="17" t="inlineStr">
        <is>
          <t>LEGISLAÇÃO</t>
        </is>
      </c>
      <c r="C15" s="25" t="inlineStr">
        <is>
          <t>REFERÊNCIAS NORMATIVAS</t>
        </is>
      </c>
    </row>
    <row r="16" ht="42" customHeight="1">
      <c r="B16" s="26" t="inlineStr">
        <is>
          <t>NR-9 (PPRA)</t>
        </is>
      </c>
      <c r="C16" s="27" t="inlineStr">
        <is>
          <t>Norma Regulamentadora que institui o Programa de Prevenção de Riscos Ambientais – obrigatório para empregadores.</t>
        </is>
      </c>
    </row>
    <row r="17" ht="42" customHeight="1">
      <c r="B17" s="10" t="inlineStr">
        <is>
          <t>NR-15</t>
        </is>
      </c>
      <c r="C17" s="28" t="inlineStr">
        <is>
          <t>Atividades e operações insalubres. Anexos: 1 (Ruído), 3 (Calor), 8 (Vibração), 11 (Agentes Químicos), 12 (Poeiras).</t>
        </is>
      </c>
    </row>
    <row r="18" ht="42" customHeight="1">
      <c r="B18" s="26" t="inlineStr">
        <is>
          <t>NR-17</t>
        </is>
      </c>
      <c r="C18" s="27" t="inlineStr">
        <is>
          <t>Ergonomia: mobiliário, equipamentos, condições ambientais e organização do trabalho.</t>
        </is>
      </c>
    </row>
    <row r="19" ht="42" customHeight="1">
      <c r="B19" s="10" t="inlineStr">
        <is>
          <t>NR-10</t>
        </is>
      </c>
      <c r="C19" s="28" t="inlineStr">
        <is>
          <t>Segurança em instalações e serviços em eletricidade.</t>
        </is>
      </c>
    </row>
    <row r="20" ht="42" customHeight="1">
      <c r="B20" s="26" t="inlineStr">
        <is>
          <t>ACGIH / AIHA</t>
        </is>
      </c>
      <c r="C20" s="27" t="inlineStr">
        <is>
          <t>Valores de referência TLV/BEI para agentes químicos e físicos (uso complementar à NR-15).</t>
        </is>
      </c>
    </row>
    <row r="22" ht="40" customHeight="1">
      <c r="B22" s="29" t="inlineStr">
        <is>
          <t>⚠️  Este modelo tem caráter orientativo. Consulte sempre um profissional habilitado (Engenheiro de Segurança do Trabalho, Médico do Trabalho ou Técnico em Segurança) para elaboração e assinatura do PPRA oficial.</t>
        </is>
      </c>
    </row>
  </sheetData>
  <mergeCells count="2">
    <mergeCell ref="B1:C1"/>
    <mergeCell ref="B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2026-04-20T09:56:32Z</dcterms:created>
  <dcterms:modified xmlns:dcterms="http://purl.org/dc/terms/" xmlns:xsi="http://www.w3.org/2001/XMLSchema-instance" xsi:type="dcterms:W3CDTF">2026-04-20T09:56:32Z</dcterms:modified>
</cp:coreProperties>
</file>